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LXW/MyDocuments/SAU-F17/MBA-675-1/"/>
    </mc:Choice>
  </mc:AlternateContent>
  <bookViews>
    <workbookView xWindow="24480" yWindow="460" windowWidth="25600" windowHeight="2580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8" i="1" l="1"/>
  <c r="C69" i="1"/>
  <c r="C63" i="1"/>
  <c r="C62" i="1"/>
  <c r="F59" i="1"/>
  <c r="I52" i="1"/>
  <c r="H52" i="1"/>
  <c r="G52" i="1"/>
  <c r="F52" i="1"/>
  <c r="J51" i="1"/>
  <c r="F51" i="1"/>
  <c r="J47" i="1"/>
  <c r="F46" i="1"/>
  <c r="G43" i="1"/>
  <c r="G42" i="1"/>
  <c r="G41" i="1"/>
  <c r="G40" i="1"/>
  <c r="G39" i="1"/>
  <c r="G38" i="1"/>
  <c r="H37" i="1"/>
  <c r="H38" i="1"/>
  <c r="G37" i="1"/>
  <c r="G36" i="1"/>
  <c r="G35" i="1"/>
  <c r="H35" i="1"/>
  <c r="H24" i="1"/>
  <c r="G24" i="1"/>
  <c r="H23" i="1"/>
  <c r="G23" i="1"/>
  <c r="H22" i="1"/>
  <c r="G22" i="1"/>
  <c r="H21" i="1"/>
  <c r="G21" i="1"/>
  <c r="H31" i="1"/>
  <c r="G31" i="1"/>
  <c r="F31" i="1"/>
  <c r="H30" i="1"/>
  <c r="I30" i="1"/>
  <c r="J30" i="1"/>
  <c r="G30" i="1"/>
  <c r="F28" i="1"/>
  <c r="F48" i="1"/>
  <c r="F66" i="1"/>
  <c r="F67" i="1"/>
  <c r="G48" i="1"/>
  <c r="G51" i="1"/>
  <c r="G59" i="1"/>
  <c r="G66" i="1"/>
  <c r="G67" i="1"/>
  <c r="H36" i="1"/>
  <c r="H39" i="1"/>
  <c r="H40" i="1"/>
  <c r="H41" i="1"/>
  <c r="H42" i="1"/>
  <c r="H43" i="1"/>
  <c r="H48" i="1"/>
  <c r="I21" i="1"/>
  <c r="I22" i="1"/>
  <c r="I35" i="1"/>
  <c r="H51" i="1"/>
  <c r="H59" i="1"/>
  <c r="H66" i="1"/>
  <c r="H67" i="1"/>
  <c r="I23" i="1"/>
  <c r="I36" i="1"/>
  <c r="I24" i="1"/>
  <c r="I37" i="1"/>
  <c r="I38" i="1"/>
  <c r="I39" i="1"/>
  <c r="I40" i="1"/>
  <c r="I41" i="1"/>
  <c r="I42" i="1"/>
  <c r="I43" i="1"/>
  <c r="I48" i="1"/>
  <c r="J21" i="1"/>
  <c r="J22" i="1"/>
  <c r="J35" i="1"/>
  <c r="I51" i="1"/>
  <c r="I59" i="1"/>
  <c r="I66" i="1"/>
  <c r="I67" i="1"/>
  <c r="J23" i="1"/>
  <c r="J36" i="1"/>
  <c r="J24" i="1"/>
  <c r="J37" i="1"/>
  <c r="J38" i="1"/>
  <c r="J39" i="1"/>
  <c r="J40" i="1"/>
  <c r="J41" i="1"/>
  <c r="J42" i="1"/>
  <c r="J43" i="1"/>
  <c r="I31" i="1"/>
  <c r="J31" i="1"/>
  <c r="J48" i="1"/>
  <c r="J59" i="1"/>
  <c r="J66" i="1"/>
  <c r="J67" i="1"/>
</calcChain>
</file>

<file path=xl/sharedStrings.xml><?xml version="1.0" encoding="utf-8"?>
<sst xmlns="http://schemas.openxmlformats.org/spreadsheetml/2006/main" count="60" uniqueCount="56">
  <si>
    <t xml:space="preserve">Analysis of an Expansion Project: Project L, Guyton Products Company (GPC) </t>
  </si>
  <si>
    <t>Assumptions / Inputs: Base Case</t>
  </si>
  <si>
    <t>Equipment Cost</t>
  </si>
  <si>
    <t>Salvage Value of Equipment at Year 4</t>
  </si>
  <si>
    <t>Opportunity Cost</t>
  </si>
  <si>
    <t>Externalities (Cannibalization)</t>
  </si>
  <si>
    <t>Units Sold, Year 1</t>
  </si>
  <si>
    <t>Annual Change in Units sold after Year 1</t>
  </si>
  <si>
    <t>Sales Price Per Unit, Year 1</t>
  </si>
  <si>
    <t>Annual Change in Sales Price after Year 1</t>
  </si>
  <si>
    <t>Variable Cost per Unit (VC), Year 1</t>
  </si>
  <si>
    <t>Annual Change in VC after Year 1</t>
  </si>
  <si>
    <t>Nonvariable Cost (FC), Year 1</t>
  </si>
  <si>
    <t>Annual Change in FC after Year 1</t>
  </si>
  <si>
    <t>Project WACC</t>
  </si>
  <si>
    <t xml:space="preserve">Tax Rate </t>
  </si>
  <si>
    <t>Working Capital as % of Next Year's Sales</t>
  </si>
  <si>
    <t>Depreciation Schedule for the Equipment</t>
  </si>
  <si>
    <t>Year</t>
  </si>
  <si>
    <t>Annual Depreciation Rate (MACRS)</t>
  </si>
  <si>
    <t>Annual Depreciation Expense</t>
  </si>
  <si>
    <t>Remaining Undepreciated Value (BV)</t>
  </si>
  <si>
    <t>Basis for Depreciation</t>
  </si>
  <si>
    <t>Cash Flow Forecast</t>
  </si>
  <si>
    <t>I. Operating Cash Flow</t>
  </si>
  <si>
    <t>Sales Revenue</t>
  </si>
  <si>
    <t>Total Variable Costs</t>
  </si>
  <si>
    <t>Non-Variable Costs (Fixed Costs)</t>
  </si>
  <si>
    <t>Depreciation Expense</t>
  </si>
  <si>
    <t>EBIT</t>
  </si>
  <si>
    <t>Taxes</t>
  </si>
  <si>
    <t>NOPAT</t>
  </si>
  <si>
    <t>OCF</t>
  </si>
  <si>
    <t>II. Capital Expenditure</t>
  </si>
  <si>
    <t>Initial Outlay</t>
  </si>
  <si>
    <t>After-tax Salvage Value</t>
  </si>
  <si>
    <t>III. Net Operating Working Capital (NOWC)</t>
  </si>
  <si>
    <t>NOWC Requirement</t>
  </si>
  <si>
    <t>CF due to Capital Expenditure</t>
  </si>
  <si>
    <t>CF due to Change in NOWC</t>
  </si>
  <si>
    <t>IV. Other Cash Flow Adjustments</t>
  </si>
  <si>
    <t>After-tax Opportunity Costs</t>
  </si>
  <si>
    <t>After-tax Externalities</t>
  </si>
  <si>
    <t>Project Net Cash Flows</t>
  </si>
  <si>
    <t>Other Adjustments, Total</t>
  </si>
  <si>
    <t>NPV</t>
  </si>
  <si>
    <t>IRR</t>
  </si>
  <si>
    <t>Payback</t>
  </si>
  <si>
    <t>Project Cash Flow</t>
  </si>
  <si>
    <t>Cumulative Cash Flow</t>
  </si>
  <si>
    <t>Intermediate Calculations</t>
  </si>
  <si>
    <t>Unit Sales</t>
  </si>
  <si>
    <t>Sales Price per Unit</t>
  </si>
  <si>
    <t>Variable Cost per Unit</t>
  </si>
  <si>
    <t>Nonvariable Costs (Fixed Costs)</t>
  </si>
  <si>
    <t>Project Evaluation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</si>
</sst>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6" fontId="0" fillId="0" borderId="0" xfId="0" applyNumberFormat="1"/>
    <xf numFmtId="3" fontId="0" fillId="0" borderId="0" xfId="0" applyNumberFormat="1"/>
    <xf numFmtId="9" fontId="0" fillId="0" borderId="0" xfId="0" applyNumberFormat="1"/>
    <xf numFmtId="8" fontId="0" fillId="0" borderId="0" xfId="0" applyNumberFormat="1"/>
    <xf numFmtId="10" fontId="0" fillId="0" borderId="0" xfId="0" applyNumberFormat="1"/>
    <xf numFmtId="0" fontId="3" fillId="0" borderId="0" xfId="0" applyFont="1"/>
    <xf numFmtId="0" fontId="4" fillId="0" borderId="0" xfId="0" applyFont="1"/>
    <xf numFmtId="9" fontId="2" fillId="0" borderId="0" xfId="0" applyNumberFormat="1" applyFont="1"/>
    <xf numFmtId="164" fontId="0" fillId="0" borderId="0" xfId="0" applyNumberFormat="1"/>
    <xf numFmtId="1" fontId="0" fillId="0" borderId="0" xfId="0" applyNumberFormat="1"/>
    <xf numFmtId="8" fontId="3" fillId="0" borderId="0" xfId="0" applyNumberFormat="1" applyFont="1"/>
    <xf numFmtId="6" fontId="3" fillId="0" borderId="0" xfId="0" applyNumberFormat="1" applyFont="1"/>
    <xf numFmtId="8" fontId="4" fillId="0" borderId="0" xfId="0" applyNumberFormat="1" applyFont="1"/>
    <xf numFmtId="2" fontId="0" fillId="0" borderId="0" xfId="0" applyNumberFormat="1"/>
    <xf numFmtId="0" fontId="5" fillId="0" borderId="0" xfId="0" applyFont="1"/>
    <xf numFmtId="165" fontId="0" fillId="0" borderId="0" xfId="0" applyNumberForma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zoomScale="200" zoomScaleNormal="200" workbookViewId="0"/>
  </sheetViews>
  <sheetFormatPr baseColWidth="10" defaultColWidth="8.83203125" defaultRowHeight="15" x14ac:dyDescent="0.2"/>
  <cols>
    <col min="3" max="3" width="10.83203125" bestFit="1" customWidth="1"/>
    <col min="4" max="5" width="9.83203125" bestFit="1" customWidth="1"/>
    <col min="6" max="6" width="11.6640625" bestFit="1" customWidth="1"/>
    <col min="7" max="10" width="10.83203125" bestFit="1" customWidth="1"/>
  </cols>
  <sheetData>
    <row r="1" spans="1:5" s="1" customFormat="1" ht="19" x14ac:dyDescent="0.25">
      <c r="A1" s="1" t="s">
        <v>0</v>
      </c>
    </row>
    <row r="2" spans="1:5" s="2" customFormat="1" ht="16" x14ac:dyDescent="0.2">
      <c r="A2" s="2" t="s">
        <v>1</v>
      </c>
    </row>
    <row r="3" spans="1:5" x14ac:dyDescent="0.2">
      <c r="A3" t="s">
        <v>2</v>
      </c>
      <c r="E3" s="3">
        <v>7750</v>
      </c>
    </row>
    <row r="4" spans="1:5" x14ac:dyDescent="0.2">
      <c r="A4" t="s">
        <v>3</v>
      </c>
      <c r="E4" s="3">
        <v>639</v>
      </c>
    </row>
    <row r="5" spans="1:5" x14ac:dyDescent="0.2">
      <c r="A5" t="s">
        <v>4</v>
      </c>
      <c r="E5">
        <v>0</v>
      </c>
    </row>
    <row r="6" spans="1:5" x14ac:dyDescent="0.2">
      <c r="A6" t="s">
        <v>5</v>
      </c>
      <c r="E6">
        <v>0</v>
      </c>
    </row>
    <row r="7" spans="1:5" x14ac:dyDescent="0.2">
      <c r="A7" t="s">
        <v>6</v>
      </c>
      <c r="E7" s="4">
        <v>10000</v>
      </c>
    </row>
    <row r="8" spans="1:5" x14ac:dyDescent="0.2">
      <c r="A8" t="s">
        <v>7</v>
      </c>
      <c r="E8" s="5">
        <v>0.15</v>
      </c>
    </row>
    <row r="9" spans="1:5" x14ac:dyDescent="0.2">
      <c r="A9" t="s">
        <v>8</v>
      </c>
      <c r="E9" s="6">
        <v>1.5</v>
      </c>
    </row>
    <row r="10" spans="1:5" x14ac:dyDescent="0.2">
      <c r="A10" t="s">
        <v>9</v>
      </c>
      <c r="E10" s="5">
        <v>0.04</v>
      </c>
    </row>
    <row r="11" spans="1:5" x14ac:dyDescent="0.2">
      <c r="A11" t="s">
        <v>10</v>
      </c>
      <c r="E11" s="6">
        <v>1.07</v>
      </c>
    </row>
    <row r="12" spans="1:5" x14ac:dyDescent="0.2">
      <c r="A12" t="s">
        <v>11</v>
      </c>
      <c r="E12" s="5">
        <v>0.03</v>
      </c>
    </row>
    <row r="13" spans="1:5" x14ac:dyDescent="0.2">
      <c r="A13" t="s">
        <v>12</v>
      </c>
      <c r="E13" s="3">
        <v>2120</v>
      </c>
    </row>
    <row r="14" spans="1:5" x14ac:dyDescent="0.2">
      <c r="A14" t="s">
        <v>13</v>
      </c>
      <c r="E14" s="5">
        <v>0.03</v>
      </c>
    </row>
    <row r="15" spans="1:5" x14ac:dyDescent="0.2">
      <c r="A15" t="s">
        <v>14</v>
      </c>
      <c r="E15" s="5">
        <v>0.1</v>
      </c>
    </row>
    <row r="16" spans="1:5" x14ac:dyDescent="0.2">
      <c r="A16" t="s">
        <v>15</v>
      </c>
      <c r="E16" s="5">
        <v>0.4</v>
      </c>
    </row>
    <row r="17" spans="1:12" x14ac:dyDescent="0.2">
      <c r="A17" t="s">
        <v>16</v>
      </c>
      <c r="E17" s="5">
        <v>0.15</v>
      </c>
    </row>
    <row r="18" spans="1:12" x14ac:dyDescent="0.2">
      <c r="E18" s="5"/>
    </row>
    <row r="19" spans="1:12" s="2" customFormat="1" ht="16" x14ac:dyDescent="0.2">
      <c r="A19" s="2" t="s">
        <v>50</v>
      </c>
      <c r="E19" s="10"/>
    </row>
    <row r="20" spans="1:12" x14ac:dyDescent="0.2">
      <c r="A20" t="s">
        <v>18</v>
      </c>
      <c r="E20" s="5"/>
      <c r="F20">
        <v>0</v>
      </c>
      <c r="G20">
        <v>1</v>
      </c>
      <c r="H20">
        <v>2</v>
      </c>
      <c r="I20">
        <v>3</v>
      </c>
      <c r="J20">
        <v>4</v>
      </c>
    </row>
    <row r="21" spans="1:12" x14ac:dyDescent="0.2">
      <c r="A21" t="s">
        <v>51</v>
      </c>
      <c r="E21" s="5"/>
      <c r="F21" s="5"/>
      <c r="G21" s="4">
        <f>E7</f>
        <v>10000</v>
      </c>
      <c r="H21" s="12">
        <f>G21*(1+$E$8)</f>
        <v>11500</v>
      </c>
      <c r="I21" s="12">
        <f>H21*(1+$E$8)</f>
        <v>13224.999999999998</v>
      </c>
      <c r="J21" s="12">
        <f>I21*(1+$E$8)</f>
        <v>15208.749999999996</v>
      </c>
      <c r="K21" s="12"/>
    </row>
    <row r="22" spans="1:12" x14ac:dyDescent="0.2">
      <c r="A22" t="s">
        <v>52</v>
      </c>
      <c r="E22" s="5"/>
      <c r="F22" s="5"/>
      <c r="G22" s="6">
        <f>E9</f>
        <v>1.5</v>
      </c>
      <c r="H22" s="11">
        <f>G22*(1+$E$10)</f>
        <v>1.56</v>
      </c>
      <c r="I22" s="11">
        <f>H22*(1+$E$10)</f>
        <v>1.6224000000000001</v>
      </c>
      <c r="J22" s="11">
        <f>I22*(1+$E$10)</f>
        <v>1.6872960000000001</v>
      </c>
      <c r="K22" s="11"/>
    </row>
    <row r="23" spans="1:12" x14ac:dyDescent="0.2">
      <c r="A23" t="s">
        <v>53</v>
      </c>
      <c r="E23" s="5"/>
      <c r="G23" s="6">
        <f>E11</f>
        <v>1.07</v>
      </c>
      <c r="H23" s="11">
        <f>G23*(1+$E$12)</f>
        <v>1.1021000000000001</v>
      </c>
      <c r="I23" s="11">
        <f>H23*(1+$E$12)</f>
        <v>1.1351630000000001</v>
      </c>
      <c r="J23" s="11">
        <f>I23*(1+$E$12)</f>
        <v>1.1692178900000001</v>
      </c>
    </row>
    <row r="24" spans="1:12" x14ac:dyDescent="0.2">
      <c r="A24" t="s">
        <v>54</v>
      </c>
      <c r="E24" s="5"/>
      <c r="G24" s="3">
        <f>E13</f>
        <v>2120</v>
      </c>
      <c r="H24" s="11">
        <f>G24*(1+$E$14)</f>
        <v>2183.6</v>
      </c>
      <c r="I24" s="11">
        <f>H24*(1+$E$14)</f>
        <v>2249.1080000000002</v>
      </c>
      <c r="J24" s="11">
        <f>I24*(1+$E$14)</f>
        <v>2316.5812400000004</v>
      </c>
    </row>
    <row r="26" spans="1:12" s="2" customFormat="1" ht="16" x14ac:dyDescent="0.2">
      <c r="A26" s="2" t="s">
        <v>17</v>
      </c>
    </row>
    <row r="27" spans="1:12" x14ac:dyDescent="0.2">
      <c r="A27" t="s">
        <v>18</v>
      </c>
      <c r="F27">
        <v>0</v>
      </c>
      <c r="G27">
        <v>1</v>
      </c>
      <c r="H27">
        <v>2</v>
      </c>
      <c r="I27">
        <v>3</v>
      </c>
      <c r="J27">
        <v>4</v>
      </c>
    </row>
    <row r="28" spans="1:12" x14ac:dyDescent="0.2">
      <c r="A28" t="s">
        <v>22</v>
      </c>
      <c r="F28" s="3">
        <f>E3</f>
        <v>7750</v>
      </c>
    </row>
    <row r="29" spans="1:12" x14ac:dyDescent="0.2">
      <c r="A29" t="s">
        <v>19</v>
      </c>
      <c r="G29" s="7">
        <v>0.33329999999999999</v>
      </c>
      <c r="H29" s="7">
        <v>0.44450000000000001</v>
      </c>
      <c r="I29" s="7">
        <v>0.14810000000000001</v>
      </c>
      <c r="J29" s="7">
        <v>7.4099999999999999E-2</v>
      </c>
      <c r="L29" s="7"/>
    </row>
    <row r="30" spans="1:12" x14ac:dyDescent="0.2">
      <c r="A30" t="s">
        <v>20</v>
      </c>
      <c r="G30" s="6">
        <f>$F$28*G29</f>
        <v>2583.0749999999998</v>
      </c>
      <c r="H30" s="6">
        <f t="shared" ref="H30:J30" si="0">$F$28*H29</f>
        <v>3444.875</v>
      </c>
      <c r="I30" s="6">
        <f t="shared" si="0"/>
        <v>1147.7750000000001</v>
      </c>
      <c r="J30" s="6">
        <f t="shared" si="0"/>
        <v>574.27499999999998</v>
      </c>
    </row>
    <row r="31" spans="1:12" x14ac:dyDescent="0.2">
      <c r="A31" t="s">
        <v>21</v>
      </c>
      <c r="F31" s="3">
        <f>F28</f>
        <v>7750</v>
      </c>
      <c r="G31" s="6">
        <f>F31-G30</f>
        <v>5166.9250000000002</v>
      </c>
      <c r="H31" s="6">
        <f>G31-H30</f>
        <v>1722.0500000000002</v>
      </c>
      <c r="I31" s="6">
        <f>H31-I30</f>
        <v>574.27500000000009</v>
      </c>
      <c r="J31" s="6">
        <f>I31-J30</f>
        <v>0</v>
      </c>
    </row>
    <row r="33" spans="1:10" s="2" customFormat="1" ht="16" x14ac:dyDescent="0.2">
      <c r="A33" s="2" t="s">
        <v>23</v>
      </c>
    </row>
    <row r="34" spans="1:10" x14ac:dyDescent="0.2">
      <c r="A34" t="s">
        <v>24</v>
      </c>
    </row>
    <row r="35" spans="1:10" x14ac:dyDescent="0.2">
      <c r="A35" t="s">
        <v>25</v>
      </c>
      <c r="G35" s="6">
        <f>G21*G22</f>
        <v>15000</v>
      </c>
      <c r="H35" s="6">
        <f>H21*H22</f>
        <v>17940</v>
      </c>
      <c r="I35" s="6">
        <f>I21*I22</f>
        <v>21456.239999999998</v>
      </c>
      <c r="J35" s="6">
        <f>J21*J22</f>
        <v>25661.663039999996</v>
      </c>
    </row>
    <row r="36" spans="1:10" x14ac:dyDescent="0.2">
      <c r="A36" t="s">
        <v>26</v>
      </c>
      <c r="G36" s="6">
        <f>G21*G23</f>
        <v>10700</v>
      </c>
      <c r="H36" s="6">
        <f>H21*H23</f>
        <v>12674.150000000001</v>
      </c>
      <c r="I36" s="6">
        <f>I21*I23</f>
        <v>15012.530675</v>
      </c>
      <c r="J36" s="6">
        <f>J21*J23</f>
        <v>17782.342584537499</v>
      </c>
    </row>
    <row r="37" spans="1:10" x14ac:dyDescent="0.2">
      <c r="A37" t="s">
        <v>27</v>
      </c>
      <c r="G37" s="6">
        <f>G24</f>
        <v>2120</v>
      </c>
      <c r="H37" s="6">
        <f>H24</f>
        <v>2183.6</v>
      </c>
      <c r="I37" s="6">
        <f>I24</f>
        <v>2249.1080000000002</v>
      </c>
      <c r="J37" s="6">
        <f>J24</f>
        <v>2316.5812400000004</v>
      </c>
    </row>
    <row r="38" spans="1:10" x14ac:dyDescent="0.2">
      <c r="A38" t="s">
        <v>28</v>
      </c>
      <c r="G38" s="6">
        <f>G30</f>
        <v>2583.0749999999998</v>
      </c>
      <c r="H38" s="6">
        <f>H30</f>
        <v>3444.875</v>
      </c>
      <c r="I38" s="6">
        <f>I30</f>
        <v>1147.7750000000001</v>
      </c>
      <c r="J38" s="6">
        <f>J30</f>
        <v>574.27499999999998</v>
      </c>
    </row>
    <row r="39" spans="1:10" x14ac:dyDescent="0.2">
      <c r="A39" t="s">
        <v>29</v>
      </c>
      <c r="G39" s="6">
        <f>G35-G36-G37-G38</f>
        <v>-403.07499999999982</v>
      </c>
      <c r="H39" s="6">
        <f>H35-H36-H37-H38</f>
        <v>-362.62500000000136</v>
      </c>
      <c r="I39" s="6">
        <f>I35-I36-I37-I38</f>
        <v>3046.8263249999977</v>
      </c>
      <c r="J39" s="6">
        <f>J35-J36-J37-J38</f>
        <v>4988.4642154624971</v>
      </c>
    </row>
    <row r="40" spans="1:10" x14ac:dyDescent="0.2">
      <c r="A40" t="s">
        <v>30</v>
      </c>
      <c r="G40" s="6">
        <f>G39*$E$16</f>
        <v>-161.22999999999993</v>
      </c>
      <c r="H40" s="6">
        <f>H39*$E$16</f>
        <v>-145.05000000000055</v>
      </c>
      <c r="I40" s="6">
        <f>I39*$E$16</f>
        <v>1218.7305299999991</v>
      </c>
      <c r="J40" s="6">
        <f>J39*$E$16</f>
        <v>1995.385686184999</v>
      </c>
    </row>
    <row r="41" spans="1:10" x14ac:dyDescent="0.2">
      <c r="A41" t="s">
        <v>31</v>
      </c>
      <c r="G41" s="6">
        <f>G39-G40</f>
        <v>-241.84499999999989</v>
      </c>
      <c r="H41" s="6">
        <f>H39-H40</f>
        <v>-217.57500000000081</v>
      </c>
      <c r="I41" s="6">
        <f>I39-I40</f>
        <v>1828.0957949999986</v>
      </c>
      <c r="J41" s="6">
        <f>J39-J40</f>
        <v>2993.0785292774981</v>
      </c>
    </row>
    <row r="42" spans="1:10" x14ac:dyDescent="0.2">
      <c r="A42" t="s">
        <v>28</v>
      </c>
      <c r="G42" s="6">
        <f>G38</f>
        <v>2583.0749999999998</v>
      </c>
      <c r="H42" s="6">
        <f>H38</f>
        <v>3444.875</v>
      </c>
      <c r="I42" s="6">
        <f>I38</f>
        <v>1147.7750000000001</v>
      </c>
      <c r="J42" s="6">
        <f>J38</f>
        <v>574.27499999999998</v>
      </c>
    </row>
    <row r="43" spans="1:10" s="8" customFormat="1" x14ac:dyDescent="0.2">
      <c r="A43" s="8" t="s">
        <v>32</v>
      </c>
      <c r="G43" s="13">
        <f>G41+G42</f>
        <v>2341.23</v>
      </c>
      <c r="H43" s="13">
        <f>H41+H42</f>
        <v>3227.2999999999993</v>
      </c>
      <c r="I43" s="13">
        <f>I41+I42</f>
        <v>2975.8707949999989</v>
      </c>
      <c r="J43" s="13">
        <f>J41+J42</f>
        <v>3567.3535292774982</v>
      </c>
    </row>
    <row r="45" spans="1:10" x14ac:dyDescent="0.2">
      <c r="A45" t="s">
        <v>33</v>
      </c>
    </row>
    <row r="46" spans="1:10" x14ac:dyDescent="0.2">
      <c r="A46" t="s">
        <v>34</v>
      </c>
      <c r="F46" s="3">
        <f>-E3</f>
        <v>-7750</v>
      </c>
    </row>
    <row r="47" spans="1:10" x14ac:dyDescent="0.2">
      <c r="A47" t="s">
        <v>35</v>
      </c>
      <c r="J47" s="6">
        <f>E4-(E4-J31)*E16</f>
        <v>383.4</v>
      </c>
    </row>
    <row r="48" spans="1:10" s="8" customFormat="1" x14ac:dyDescent="0.2">
      <c r="A48" s="8" t="s">
        <v>38</v>
      </c>
      <c r="F48" s="14">
        <f>F46+F47</f>
        <v>-7750</v>
      </c>
      <c r="G48" s="14">
        <f>G46+G47</f>
        <v>0</v>
      </c>
      <c r="H48" s="14">
        <f>H46+H47</f>
        <v>0</v>
      </c>
      <c r="I48" s="14">
        <f>I46+I47</f>
        <v>0</v>
      </c>
      <c r="J48" s="13">
        <f>J46+J47</f>
        <v>383.4</v>
      </c>
    </row>
    <row r="50" spans="1:10" x14ac:dyDescent="0.2">
      <c r="A50" t="s">
        <v>36</v>
      </c>
    </row>
    <row r="51" spans="1:10" x14ac:dyDescent="0.2">
      <c r="A51" t="s">
        <v>37</v>
      </c>
      <c r="F51" s="6">
        <f>G35*$E$17</f>
        <v>2250</v>
      </c>
      <c r="G51" s="6">
        <f>H35*$E$17</f>
        <v>2691</v>
      </c>
      <c r="H51" s="6">
        <f>I35*$E$17</f>
        <v>3218.4359999999997</v>
      </c>
      <c r="I51" s="6">
        <f>J35*$E$17</f>
        <v>3849.2494559999991</v>
      </c>
      <c r="J51" s="6">
        <f>K35*$E$17</f>
        <v>0</v>
      </c>
    </row>
    <row r="52" spans="1:10" s="8" customFormat="1" x14ac:dyDescent="0.2">
      <c r="A52" s="8" t="s">
        <v>39</v>
      </c>
      <c r="F52" s="13">
        <f>-F51</f>
        <v>-2250</v>
      </c>
      <c r="G52" s="13">
        <f>F51-G51</f>
        <v>-441</v>
      </c>
      <c r="H52" s="13">
        <f>G51-H51</f>
        <v>-527.43599999999969</v>
      </c>
      <c r="I52" s="13">
        <f>H51-I51</f>
        <v>-630.81345599999941</v>
      </c>
      <c r="J52" s="13">
        <v>0</v>
      </c>
    </row>
    <row r="54" spans="1:10" x14ac:dyDescent="0.2">
      <c r="A54" t="s">
        <v>40</v>
      </c>
    </row>
    <row r="55" spans="1:10" x14ac:dyDescent="0.2">
      <c r="A55" t="s">
        <v>41</v>
      </c>
    </row>
    <row r="56" spans="1:10" x14ac:dyDescent="0.2">
      <c r="A56" t="s">
        <v>42</v>
      </c>
    </row>
    <row r="57" spans="1:10" s="8" customFormat="1" x14ac:dyDescent="0.2">
      <c r="A57" s="8" t="s">
        <v>44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s="8" customFormat="1" x14ac:dyDescent="0.2"/>
    <row r="59" spans="1:10" s="9" customFormat="1" x14ac:dyDescent="0.2">
      <c r="A59" s="9" t="s">
        <v>43</v>
      </c>
      <c r="F59" s="15">
        <f>F43+F48+F52+F57</f>
        <v>-10000</v>
      </c>
      <c r="G59" s="15">
        <f>G43+G48+G52+G57</f>
        <v>1900.23</v>
      </c>
      <c r="H59" s="15">
        <f>H43+H48+H52+H57</f>
        <v>2699.8639999999996</v>
      </c>
      <c r="I59" s="15">
        <f>I43+I48+I52+I57</f>
        <v>2345.0573389999995</v>
      </c>
      <c r="J59" s="15">
        <f>J43+J48+J52+J57</f>
        <v>3950.7535292774983</v>
      </c>
    </row>
    <row r="61" spans="1:10" s="2" customFormat="1" ht="16" x14ac:dyDescent="0.2">
      <c r="A61" s="2" t="s">
        <v>55</v>
      </c>
    </row>
    <row r="62" spans="1:10" x14ac:dyDescent="0.2">
      <c r="A62" t="s">
        <v>45</v>
      </c>
      <c r="C62" s="6">
        <f>NPV(E15,G59:J59)+F59</f>
        <v>-1580.9315127535738</v>
      </c>
    </row>
    <row r="63" spans="1:10" x14ac:dyDescent="0.2">
      <c r="A63" t="s">
        <v>46</v>
      </c>
      <c r="C63" s="7">
        <f>IRR(F59:J59)</f>
        <v>3.1735095593358853E-2</v>
      </c>
    </row>
    <row r="65" spans="1:10" x14ac:dyDescent="0.2">
      <c r="A65" t="s">
        <v>18</v>
      </c>
      <c r="F65">
        <v>0</v>
      </c>
      <c r="G65">
        <v>1</v>
      </c>
      <c r="H65">
        <v>2</v>
      </c>
      <c r="I65">
        <v>3</v>
      </c>
      <c r="J65">
        <v>4</v>
      </c>
    </row>
    <row r="66" spans="1:10" x14ac:dyDescent="0.2">
      <c r="A66" t="s">
        <v>48</v>
      </c>
      <c r="F66" s="6">
        <f>F59</f>
        <v>-10000</v>
      </c>
      <c r="G66" s="6">
        <f>G59</f>
        <v>1900.23</v>
      </c>
      <c r="H66" s="6">
        <f>H59</f>
        <v>2699.8639999999996</v>
      </c>
      <c r="I66" s="6">
        <f>I59</f>
        <v>2345.0573389999995</v>
      </c>
      <c r="J66" s="6">
        <f>J59</f>
        <v>3950.7535292774983</v>
      </c>
    </row>
    <row r="67" spans="1:10" x14ac:dyDescent="0.2">
      <c r="A67" t="s">
        <v>49</v>
      </c>
      <c r="F67" s="6">
        <f>F66</f>
        <v>-10000</v>
      </c>
      <c r="G67" s="6">
        <f>F67+G66</f>
        <v>-8099.77</v>
      </c>
      <c r="H67" s="6">
        <f>G67+H66</f>
        <v>-5399.9060000000009</v>
      </c>
      <c r="I67" s="6">
        <f>H67+I66</f>
        <v>-3054.8486610000014</v>
      </c>
      <c r="J67" s="6">
        <f>I67+J66</f>
        <v>895.90486827749692</v>
      </c>
    </row>
    <row r="68" spans="1:10" x14ac:dyDescent="0.2">
      <c r="A68" t="s">
        <v>47</v>
      </c>
      <c r="C68" s="16">
        <f>PERCENTRANK(F67:J67,0)*J65</f>
        <v>3.7719999999999998</v>
      </c>
    </row>
    <row r="69" spans="1:10" x14ac:dyDescent="0.2">
      <c r="A69" t="s">
        <v>47</v>
      </c>
      <c r="C69" s="16">
        <f>3+ABS(I67)/J66</f>
        <v>3.7732319007910027</v>
      </c>
    </row>
    <row r="72" spans="1:10" s="2" customFormat="1" ht="16" x14ac:dyDescent="0.2"/>
    <row r="74" spans="1:10" x14ac:dyDescent="0.2">
      <c r="A74" s="5"/>
      <c r="B74" s="11"/>
      <c r="C74" s="6"/>
    </row>
    <row r="75" spans="1:10" x14ac:dyDescent="0.2">
      <c r="A75" s="5"/>
      <c r="B75" s="11"/>
      <c r="C75" s="11"/>
    </row>
    <row r="76" spans="1:10" x14ac:dyDescent="0.2">
      <c r="A76" s="5"/>
      <c r="B76" s="11"/>
      <c r="C76" s="11"/>
    </row>
    <row r="77" spans="1:10" x14ac:dyDescent="0.2">
      <c r="B77" s="11"/>
      <c r="C77" s="11"/>
    </row>
    <row r="79" spans="1:10" s="2" customFormat="1" ht="16" x14ac:dyDescent="0.2"/>
    <row r="80" spans="1:10" s="17" customFormat="1" ht="16" x14ac:dyDescent="0.2">
      <c r="E80" s="19"/>
      <c r="F80" s="19"/>
      <c r="G80" s="19"/>
    </row>
    <row r="82" spans="5:7" x14ac:dyDescent="0.2">
      <c r="E82" s="5"/>
      <c r="F82" s="5"/>
      <c r="G82" s="5"/>
    </row>
    <row r="84" spans="5:7" x14ac:dyDescent="0.2">
      <c r="E84" s="3"/>
      <c r="F84" s="18"/>
      <c r="G84" s="3"/>
    </row>
    <row r="85" spans="5:7" x14ac:dyDescent="0.2">
      <c r="E85" s="3"/>
      <c r="F85" s="18"/>
      <c r="G85" s="3"/>
    </row>
    <row r="88" spans="5:7" x14ac:dyDescent="0.2">
      <c r="E88" s="4"/>
      <c r="F88" s="4"/>
      <c r="G88" s="4"/>
    </row>
    <row r="89" spans="5:7" x14ac:dyDescent="0.2">
      <c r="E89" s="5"/>
      <c r="F89" s="5"/>
      <c r="G89" s="5"/>
    </row>
    <row r="90" spans="5:7" x14ac:dyDescent="0.2">
      <c r="E90" s="6"/>
      <c r="F90" s="11"/>
      <c r="G90" s="6"/>
    </row>
    <row r="91" spans="5:7" x14ac:dyDescent="0.2">
      <c r="E91" s="5"/>
      <c r="F91" s="5"/>
      <c r="G91" s="5"/>
    </row>
    <row r="92" spans="5:7" x14ac:dyDescent="0.2">
      <c r="E92" s="6"/>
      <c r="F92" s="6"/>
      <c r="G92" s="6"/>
    </row>
    <row r="93" spans="5:7" x14ac:dyDescent="0.2">
      <c r="E93" s="5"/>
      <c r="F93" s="5"/>
      <c r="G93" s="5"/>
    </row>
    <row r="94" spans="5:7" x14ac:dyDescent="0.2">
      <c r="E94" s="3"/>
      <c r="F94" s="3"/>
      <c r="G94" s="3"/>
    </row>
    <row r="95" spans="5:7" x14ac:dyDescent="0.2">
      <c r="E95" s="5"/>
      <c r="F95" s="5"/>
      <c r="G95" s="5"/>
    </row>
    <row r="96" spans="5:7" x14ac:dyDescent="0.2">
      <c r="E96" s="5"/>
      <c r="F96" s="5"/>
      <c r="G96" s="5"/>
    </row>
    <row r="97" spans="4:7" x14ac:dyDescent="0.2">
      <c r="E97" s="5"/>
      <c r="F97" s="5"/>
      <c r="G97" s="5"/>
    </row>
    <row r="98" spans="4:7" x14ac:dyDescent="0.2">
      <c r="E98" s="5"/>
      <c r="F98" s="5"/>
      <c r="G98" s="5"/>
    </row>
    <row r="100" spans="4:7" x14ac:dyDescent="0.2">
      <c r="E100" s="6"/>
      <c r="F100" s="6"/>
      <c r="G100" s="6"/>
    </row>
    <row r="101" spans="4:7" x14ac:dyDescent="0.2">
      <c r="D101" s="6"/>
    </row>
    <row r="102" spans="4:7" x14ac:dyDescent="0.2">
      <c r="D102" s="6"/>
    </row>
  </sheetData>
  <mergeCells count="1">
    <mergeCell ref="E80:G8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Xiaowei</dc:creator>
  <cp:lastModifiedBy>Microsoft Office User</cp:lastModifiedBy>
  <dcterms:created xsi:type="dcterms:W3CDTF">2014-11-18T03:38:14Z</dcterms:created>
  <dcterms:modified xsi:type="dcterms:W3CDTF">2017-09-30T21:18:47Z</dcterms:modified>
</cp:coreProperties>
</file>