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EF06E458-D2A1-4AF6-9821-DC9A14F4AE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tock_analysis_normal_distribut" sheetId="1" r:id="rId1"/>
    <sheet name="Sheet1" sheetId="2" r:id="rId2"/>
  </sheets>
  <definedNames>
    <definedName name="CIQWBGuid" hidden="1">"61cafc87-cf42-41aa-ad43-b0c770a5c475"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F3" i="1" l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G2" i="1"/>
  <c r="H2" i="1"/>
  <c r="I2" i="1"/>
  <c r="F2" i="1"/>
  <c r="M2" i="1" s="1"/>
  <c r="M16" i="1" l="1"/>
  <c r="N16" i="1" s="1"/>
  <c r="M17" i="1"/>
  <c r="N17" i="1" s="1"/>
  <c r="M15" i="1"/>
  <c r="N15" i="1" s="1"/>
  <c r="M7" i="1"/>
  <c r="N6" i="1" s="1"/>
  <c r="P3" i="1"/>
  <c r="M3" i="1"/>
  <c r="O3" i="1"/>
  <c r="M8" i="1"/>
  <c r="O6" i="1" s="1"/>
  <c r="P2" i="1"/>
  <c r="O2" i="1"/>
  <c r="N8" i="1"/>
  <c r="O7" i="1" s="1"/>
  <c r="N2" i="1"/>
  <c r="N3" i="1"/>
  <c r="N11" i="1" l="1"/>
  <c r="O11" i="1"/>
  <c r="M11" i="1"/>
  <c r="M12" i="1"/>
  <c r="N12" i="1"/>
  <c r="O12" i="1"/>
</calcChain>
</file>

<file path=xl/sharedStrings.xml><?xml version="1.0" encoding="utf-8"?>
<sst xmlns="http://schemas.openxmlformats.org/spreadsheetml/2006/main" count="43" uniqueCount="30">
  <si>
    <t>Date</t>
  </si>
  <si>
    <t>apple</t>
  </si>
  <si>
    <t>dell</t>
  </si>
  <si>
    <t>boeing</t>
  </si>
  <si>
    <t>SP500</t>
  </si>
  <si>
    <t>apple_monthly_ret</t>
  </si>
  <si>
    <t>dell_monthly_ret</t>
  </si>
  <si>
    <t>Boeing_monthly_ret</t>
  </si>
  <si>
    <t>SP500_monthly_ret</t>
  </si>
  <si>
    <t>sp500</t>
  </si>
  <si>
    <t>mean</t>
  </si>
  <si>
    <t>standard deviation</t>
  </si>
  <si>
    <t>correlation matrix</t>
  </si>
  <si>
    <t>portfolio of apple and boeing</t>
  </si>
  <si>
    <t>10% in apple</t>
  </si>
  <si>
    <t>50% in apple</t>
  </si>
  <si>
    <t>80% in apple</t>
  </si>
  <si>
    <t>portfolio mean</t>
  </si>
  <si>
    <t>portfolio standard deviation</t>
  </si>
  <si>
    <t xml:space="preserve">beta --- this is a measure of risk now. </t>
  </si>
  <si>
    <t>beta</t>
  </si>
  <si>
    <t>S*P500</t>
  </si>
  <si>
    <t>Treasury bill</t>
  </si>
  <si>
    <t>CAPM - Capital Asset Pricing Model    return = risk free rate + beta *(market return - risk free rate)</t>
  </si>
  <si>
    <t>risk free rate: your return from your bank account, or return from tresury bill investment, 1%, beta=0</t>
  </si>
  <si>
    <t>market return: return from the market, proxied by S&amp;P500, beta=1, 8%</t>
  </si>
  <si>
    <t>return</t>
  </si>
  <si>
    <t>market return - risk free rate = market risk premium = MRP</t>
  </si>
  <si>
    <t xml:space="preserve">Assume risk free rate=1%, market return = 8%. </t>
  </si>
  <si>
    <t>gamestop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</si>
</sst>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0" fontId="0" fillId="0" borderId="0" xfId="1" applyNumberFormat="1" applyFont="1"/>
    <xf numFmtId="0" fontId="0" fillId="33" borderId="0" xfId="0" applyFill="1"/>
    <xf numFmtId="0" fontId="0" fillId="34" borderId="0" xfId="0" applyFill="1"/>
    <xf numFmtId="0" fontId="16" fillId="0" borderId="0" xfId="0" applyFont="1"/>
    <xf numFmtId="0" fontId="0" fillId="0" borderId="0" xfId="0" applyAlignment="1">
      <alignment horizontal="center"/>
    </xf>
    <xf numFmtId="0" fontId="0" fillId="35" borderId="0" xfId="0" applyFill="1"/>
    <xf numFmtId="177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9" fontId="0" fillId="0" borderId="0" xfId="0" applyNumberFormat="1"/>
    <xf numFmtId="177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8874890638670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stock_analysis_normal_distribut!$J$1</c:f>
              <c:strCache>
                <c:ptCount val="1"/>
                <c:pt idx="0">
                  <c:v>apple_monthly_ret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1438473315835521"/>
                  <c:y val="-0.197295494313210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105139982502185"/>
                  <c:y val="-0.125571230679498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stock_analysis_normal_distribut!$I$2:$I$61</c:f>
              <c:numCache>
                <c:formatCode>General</c:formatCode>
                <c:ptCount val="60"/>
                <c:pt idx="0">
                  <c:v>3.4174446769983158E-2</c:v>
                </c:pt>
                <c:pt idx="1">
                  <c:v>1.8200754044233047E-2</c:v>
                </c:pt>
                <c:pt idx="2">
                  <c:v>1.7884341374735824E-2</c:v>
                </c:pt>
                <c:pt idx="3">
                  <c:v>3.7198260541408734E-2</c:v>
                </c:pt>
                <c:pt idx="4">
                  <c:v>-3.8923017041514463E-4</c:v>
                </c:pt>
                <c:pt idx="5">
                  <c:v>9.0912169025529899E-3</c:v>
                </c:pt>
                <c:pt idx="6">
                  <c:v>1.1576210049492719E-2</c:v>
                </c:pt>
                <c:pt idx="7">
                  <c:v>4.8138319927024664E-3</c:v>
                </c:pt>
                <c:pt idx="8">
                  <c:v>1.9348768883515444E-2</c:v>
                </c:pt>
                <c:pt idx="9">
                  <c:v>5.4649232886694321E-4</c:v>
                </c:pt>
                <c:pt idx="10">
                  <c:v>1.9302894827342154E-2</c:v>
                </c:pt>
                <c:pt idx="11">
                  <c:v>2.2188174774546043E-2</c:v>
                </c:pt>
                <c:pt idx="12">
                  <c:v>2.8082601368405458E-2</c:v>
                </c:pt>
                <c:pt idx="13">
                  <c:v>9.8316198188534987E-3</c:v>
                </c:pt>
                <c:pt idx="14">
                  <c:v>5.6178724645703726E-2</c:v>
                </c:pt>
                <c:pt idx="15">
                  <c:v>-3.8947379604151844E-2</c:v>
                </c:pt>
                <c:pt idx="16">
                  <c:v>-2.6884513768364315E-2</c:v>
                </c:pt>
                <c:pt idx="17">
                  <c:v>2.718801001185378E-3</c:v>
                </c:pt>
                <c:pt idx="18">
                  <c:v>2.1608353316591389E-2</c:v>
                </c:pt>
                <c:pt idx="19">
                  <c:v>4.8424002040461378E-3</c:v>
                </c:pt>
                <c:pt idx="20">
                  <c:v>3.6021586465418753E-2</c:v>
                </c:pt>
                <c:pt idx="21">
                  <c:v>3.0263218631604083E-2</c:v>
                </c:pt>
                <c:pt idx="22">
                  <c:v>4.2943009181395375E-3</c:v>
                </c:pt>
                <c:pt idx="23">
                  <c:v>-6.9403358979814644E-2</c:v>
                </c:pt>
                <c:pt idx="24">
                  <c:v>1.785938179914015E-2</c:v>
                </c:pt>
                <c:pt idx="25">
                  <c:v>-9.1776955767217339E-2</c:v>
                </c:pt>
                <c:pt idx="26">
                  <c:v>7.8684404731036883E-2</c:v>
                </c:pt>
                <c:pt idx="27">
                  <c:v>2.9728930143116061E-2</c:v>
                </c:pt>
                <c:pt idx="28">
                  <c:v>1.7924287751078349E-2</c:v>
                </c:pt>
                <c:pt idx="29">
                  <c:v>3.9313434942139347E-2</c:v>
                </c:pt>
                <c:pt idx="30">
                  <c:v>-6.5777726481161536E-2</c:v>
                </c:pt>
                <c:pt idx="31">
                  <c:v>6.8930183208214979E-2</c:v>
                </c:pt>
                <c:pt idx="32">
                  <c:v>1.3128195366039375E-2</c:v>
                </c:pt>
                <c:pt idx="33">
                  <c:v>-1.8091652742267761E-2</c:v>
                </c:pt>
                <c:pt idx="34">
                  <c:v>1.7181167690656807E-2</c:v>
                </c:pt>
                <c:pt idx="35">
                  <c:v>2.0431747482144935E-2</c:v>
                </c:pt>
                <c:pt idx="36">
                  <c:v>3.404706409091518E-2</c:v>
                </c:pt>
                <c:pt idx="37">
                  <c:v>2.8589803182446305E-2</c:v>
                </c:pt>
                <c:pt idx="38">
                  <c:v>-1.6280898111292741E-3</c:v>
                </c:pt>
                <c:pt idx="39">
                  <c:v>-8.4110469009648137E-2</c:v>
                </c:pt>
                <c:pt idx="40">
                  <c:v>-0.12511932083595656</c:v>
                </c:pt>
                <c:pt idx="41">
                  <c:v>0.12684410293315374</c:v>
                </c:pt>
                <c:pt idx="42">
                  <c:v>4.528177501261843E-2</c:v>
                </c:pt>
                <c:pt idx="43">
                  <c:v>1.8388403283502663E-2</c:v>
                </c:pt>
                <c:pt idx="44">
                  <c:v>5.5101296975444303E-2</c:v>
                </c:pt>
                <c:pt idx="45">
                  <c:v>7.0064687324219221E-2</c:v>
                </c:pt>
                <c:pt idx="46">
                  <c:v>-3.9227954095494399E-2</c:v>
                </c:pt>
                <c:pt idx="47">
                  <c:v>-2.7665774606006499E-2</c:v>
                </c:pt>
                <c:pt idx="48">
                  <c:v>0.10754565805086314</c:v>
                </c:pt>
                <c:pt idx="49">
                  <c:v>3.712140665943231E-2</c:v>
                </c:pt>
                <c:pt idx="50">
                  <c:v>-1.1136640158463607E-2</c:v>
                </c:pt>
                <c:pt idx="51">
                  <c:v>2.6091474971999817E-2</c:v>
                </c:pt>
                <c:pt idx="52">
                  <c:v>4.2438634008107767E-2</c:v>
                </c:pt>
                <c:pt idx="53">
                  <c:v>5.242531255584737E-2</c:v>
                </c:pt>
                <c:pt idx="54">
                  <c:v>5.4865025818131574E-3</c:v>
                </c:pt>
                <c:pt idx="55">
                  <c:v>2.221397632316946E-2</c:v>
                </c:pt>
                <c:pt idx="56">
                  <c:v>2.274810936591054E-2</c:v>
                </c:pt>
                <c:pt idx="57">
                  <c:v>2.8990321391681118E-2</c:v>
                </c:pt>
                <c:pt idx="58">
                  <c:v>-3.6089221435078422E-2</c:v>
                </c:pt>
              </c:numCache>
            </c:numRef>
          </c:xVal>
          <c:yVal>
            <c:numRef>
              <c:f>stock_analysis_normal_distribut!$J$2:$J$61</c:f>
              <c:numCache>
                <c:formatCode>General</c:formatCode>
                <c:ptCount val="60"/>
                <c:pt idx="0">
                  <c:v>-2.6598532475070935E-2</c:v>
                </c:pt>
                <c:pt idx="1">
                  <c:v>5.3335461003718887E-2</c:v>
                </c:pt>
                <c:pt idx="2">
                  <c:v>4.7746601231482E-2</c:v>
                </c:pt>
                <c:pt idx="3">
                  <c:v>0.12888326856848087</c:v>
                </c:pt>
                <c:pt idx="4">
                  <c:v>5.3236386677617764E-2</c:v>
                </c:pt>
                <c:pt idx="5">
                  <c:v>-6.9671843557994606E-5</c:v>
                </c:pt>
                <c:pt idx="6">
                  <c:v>6.3418089394350563E-2</c:v>
                </c:pt>
                <c:pt idx="7">
                  <c:v>-5.3322459003249278E-2</c:v>
                </c:pt>
                <c:pt idx="8">
                  <c:v>3.2703827388935514E-2</c:v>
                </c:pt>
                <c:pt idx="9">
                  <c:v>0.10266927357950073</c:v>
                </c:pt>
                <c:pt idx="10">
                  <c:v>-5.6553658451794053E-2</c:v>
                </c:pt>
                <c:pt idx="11">
                  <c:v>9.6807762736783598E-2</c:v>
                </c:pt>
                <c:pt idx="12">
                  <c:v>1.6623498146458138E-2</c:v>
                </c:pt>
                <c:pt idx="13">
                  <c:v>-1.1705860988498573E-2</c:v>
                </c:pt>
                <c:pt idx="14">
                  <c:v>-1.0636572022185375E-2</c:v>
                </c:pt>
                <c:pt idx="15">
                  <c:v>6.3847533778364829E-2</c:v>
                </c:pt>
                <c:pt idx="16">
                  <c:v>-5.4210112805021859E-2</c:v>
                </c:pt>
                <c:pt idx="17">
                  <c:v>-1.5019709425508787E-2</c:v>
                </c:pt>
                <c:pt idx="18">
                  <c:v>0.13076346968563812</c:v>
                </c:pt>
                <c:pt idx="19">
                  <c:v>-5.59846177291623E-3</c:v>
                </c:pt>
                <c:pt idx="20">
                  <c:v>2.7983445750983105E-2</c:v>
                </c:pt>
                <c:pt idx="21">
                  <c:v>0.1962268364280948</c:v>
                </c:pt>
                <c:pt idx="22">
                  <c:v>-4.8250186958166408E-3</c:v>
                </c:pt>
                <c:pt idx="23">
                  <c:v>-3.0477451572894942E-2</c:v>
                </c:pt>
                <c:pt idx="24">
                  <c:v>-0.18404471526310728</c:v>
                </c:pt>
                <c:pt idx="25">
                  <c:v>-0.11361639378153865</c:v>
                </c:pt>
                <c:pt idx="26">
                  <c:v>5.5154223910505618E-2</c:v>
                </c:pt>
                <c:pt idx="27">
                  <c:v>4.031470392299874E-2</c:v>
                </c:pt>
                <c:pt idx="28">
                  <c:v>0.10173078713458272</c:v>
                </c:pt>
                <c:pt idx="29">
                  <c:v>5.6435703057744924E-2</c:v>
                </c:pt>
                <c:pt idx="30">
                  <c:v>-0.1275725919673556</c:v>
                </c:pt>
                <c:pt idx="31">
                  <c:v>0.13487287881155652</c:v>
                </c:pt>
                <c:pt idx="32">
                  <c:v>7.6394339594434868E-2</c:v>
                </c:pt>
                <c:pt idx="33">
                  <c:v>-2.0183889756947959E-2</c:v>
                </c:pt>
                <c:pt idx="34">
                  <c:v>7.7038274092092074E-2</c:v>
                </c:pt>
                <c:pt idx="35">
                  <c:v>0.11068448130887387</c:v>
                </c:pt>
                <c:pt idx="36">
                  <c:v>7.4328603072395083E-2</c:v>
                </c:pt>
                <c:pt idx="37">
                  <c:v>0.10208282186012152</c:v>
                </c:pt>
                <c:pt idx="38">
                  <c:v>5.4009752280965051E-2</c:v>
                </c:pt>
                <c:pt idx="39">
                  <c:v>-0.11679745975914146</c:v>
                </c:pt>
                <c:pt idx="40">
                  <c:v>-6.7553756886453931E-2</c:v>
                </c:pt>
                <c:pt idx="41">
                  <c:v>0.15537372030802943</c:v>
                </c:pt>
                <c:pt idx="42">
                  <c:v>8.216477652961518E-2</c:v>
                </c:pt>
                <c:pt idx="43">
                  <c:v>0.1504922098012107</c:v>
                </c:pt>
                <c:pt idx="44">
                  <c:v>0.16513171640445012</c:v>
                </c:pt>
                <c:pt idx="45">
                  <c:v>0.21437972822456119</c:v>
                </c:pt>
                <c:pt idx="46">
                  <c:v>-0.10090815549101195</c:v>
                </c:pt>
                <c:pt idx="47">
                  <c:v>-6.0012100645648436E-2</c:v>
                </c:pt>
                <c:pt idx="48">
                  <c:v>9.3606461140642416E-2</c:v>
                </c:pt>
                <c:pt idx="49">
                  <c:v>0.11649660110516424</c:v>
                </c:pt>
                <c:pt idx="50">
                  <c:v>-5.5015968754564826E-3</c:v>
                </c:pt>
                <c:pt idx="51">
                  <c:v>-8.1085141425252805E-2</c:v>
                </c:pt>
                <c:pt idx="52">
                  <c:v>8.8449344387413475E-3</c:v>
                </c:pt>
                <c:pt idx="53">
                  <c:v>7.6217781562805342E-2</c:v>
                </c:pt>
                <c:pt idx="54">
                  <c:v>-5.2107170382930224E-2</c:v>
                </c:pt>
                <c:pt idx="55">
                  <c:v>0.10097622710444498</c:v>
                </c:pt>
                <c:pt idx="56">
                  <c:v>6.4982382523294691E-2</c:v>
                </c:pt>
                <c:pt idx="57">
                  <c:v>4.0929696103353841E-2</c:v>
                </c:pt>
                <c:pt idx="58">
                  <c:v>-5.7867358556872528E-2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4E-40E9-AEBA-B4746402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103624"/>
        <c:axId val="483107232"/>
      </c:scatterChart>
      <c:valAx>
        <c:axId val="483103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07232"/>
        <c:crosses val="autoZero"/>
        <c:crossBetween val="midCat"/>
      </c:valAx>
      <c:valAx>
        <c:axId val="48310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103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Security Market Line -SML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stock_analysis_normal_distribut!$N$14</c:f>
              <c:strCache>
                <c:ptCount val="1"/>
                <c:pt idx="0">
                  <c:v>return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stock_analysis_normal_distribut!$M$15:$M$19</c:f>
              <c:numCache>
                <c:formatCode>0.00</c:formatCode>
                <c:ptCount val="5"/>
                <c:pt idx="0">
                  <c:v>1.2199838190722592</c:v>
                </c:pt>
                <c:pt idx="1">
                  <c:v>0.90291517839730695</c:v>
                </c:pt>
                <c:pt idx="2">
                  <c:v>1.6001150759248925</c:v>
                </c:pt>
                <c:pt idx="3" formatCode="General">
                  <c:v>1</c:v>
                </c:pt>
                <c:pt idx="4" formatCode="General">
                  <c:v>0</c:v>
                </c:pt>
              </c:numCache>
            </c:numRef>
          </c:xVal>
          <c:yVal>
            <c:numRef>
              <c:f>stock_analysis_normal_distribut!$N$15:$N$19</c:f>
              <c:numCache>
                <c:formatCode>0.00%</c:formatCode>
                <c:ptCount val="5"/>
                <c:pt idx="0">
                  <c:v>9.5398867335058146E-2</c:v>
                </c:pt>
                <c:pt idx="1">
                  <c:v>7.3204062487811486E-2</c:v>
                </c:pt>
                <c:pt idx="2">
                  <c:v>0.12200805531474249</c:v>
                </c:pt>
                <c:pt idx="3">
                  <c:v>0.08</c:v>
                </c:pt>
                <c:pt idx="4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49-44DF-BA18-A110D444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39576"/>
        <c:axId val="481940232"/>
      </c:scatterChart>
      <c:valAx>
        <c:axId val="481939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40232"/>
        <c:crosses val="autoZero"/>
        <c:crossBetween val="midCat"/>
      </c:valAx>
      <c:valAx>
        <c:axId val="48194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39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120894</xdr:colOff>
      <xdr:row>2</xdr:row>
      <xdr:rowOff>29310</xdr:rowOff>
    </xdr:from>
    <xdr:to>
      <xdr:col>9</xdr:col>
      <xdr:colOff>443279</xdr:colOff>
      <xdr:row>16</xdr:row>
      <xdr:rowOff>105510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8068EA-5660-4E80-89DB-AB0827A05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487240</xdr:colOff>
      <xdr:row>14</xdr:row>
      <xdr:rowOff>183174</xdr:rowOff>
    </xdr:from>
    <xdr:to>
      <xdr:col>22</xdr:col>
      <xdr:colOff>194163</xdr:colOff>
      <xdr:row>29</xdr:row>
      <xdr:rowOff>68874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651DA8-40C6-482F-99BD-86386A01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topLeftCell="J14" zoomScale="260" zoomScaleNormal="260" workbookViewId="0">
      <selection activeCell="J23" sqref="J23"/>
    </sheetView>
  </sheetViews>
  <sheetFormatPr defaultRowHeight="15" x14ac:dyDescent="0.25"/>
  <cols>
    <col min="1" max="1" width="14.140625" customWidth="1"/>
    <col min="6" max="8" width="9.140625" style="5"/>
    <col min="9" max="9" width="18.140625" style="5" customWidth="1"/>
    <col min="10" max="10" width="18.140625" customWidth="1"/>
    <col min="12" max="12" width="27" customWidth="1"/>
    <col min="13" max="13" width="11.140625" customWidth="1"/>
    <col min="14" max="14" width="13.28515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t="s">
        <v>5</v>
      </c>
      <c r="M1" t="s">
        <v>1</v>
      </c>
      <c r="N1" t="s">
        <v>2</v>
      </c>
      <c r="O1" t="s">
        <v>3</v>
      </c>
      <c r="P1" t="s">
        <v>9</v>
      </c>
    </row>
    <row r="2" spans="1:16" x14ac:dyDescent="0.25">
      <c r="A2" s="1">
        <v>42644</v>
      </c>
      <c r="B2">
        <v>26.620604</v>
      </c>
      <c r="C2">
        <v>27.181618</v>
      </c>
      <c r="D2">
        <v>131.04663099999999</v>
      </c>
      <c r="E2" s="2">
        <v>2126.15</v>
      </c>
      <c r="F2" s="5">
        <f>B3/B2-1</f>
        <v>-2.6598532475070935E-2</v>
      </c>
      <c r="G2" s="5">
        <f t="shared" ref="G2:I2" si="0">C3/C2-1</f>
        <v>9.10571990232516E-2</v>
      </c>
      <c r="H2" s="5">
        <f t="shared" si="0"/>
        <v>5.7080864596969372E-2</v>
      </c>
      <c r="I2" s="5">
        <f t="shared" si="0"/>
        <v>3.4174446769983158E-2</v>
      </c>
      <c r="J2">
        <v>-2.6598532475070935E-2</v>
      </c>
      <c r="L2" s="6" t="s">
        <v>10</v>
      </c>
      <c r="M2">
        <f>AVERAGE(F2:F60)</f>
        <v>3.2383396929063758E-2</v>
      </c>
      <c r="N2">
        <f>AVERAGE(G2:G60)</f>
        <v>2.7035715712019449E-2</v>
      </c>
      <c r="O2">
        <f>AVERAGE(H2:H60)</f>
        <v>1.7168396627667483E-2</v>
      </c>
      <c r="P2">
        <f>AVERAGE(I2:I60)</f>
        <v>1.3194558868116091E-2</v>
      </c>
    </row>
    <row r="3" spans="1:16" x14ac:dyDescent="0.25">
      <c r="A3" s="1">
        <v>42675</v>
      </c>
      <c r="B3">
        <v>25.912534999999998</v>
      </c>
      <c r="C3">
        <v>29.656700000000001</v>
      </c>
      <c r="D3">
        <v>138.52688599999999</v>
      </c>
      <c r="E3" s="2">
        <v>2198.81</v>
      </c>
      <c r="F3" s="5">
        <f t="shared" ref="F3:F60" si="1">B4/B3-1</f>
        <v>5.3335461003718887E-2</v>
      </c>
      <c r="G3" s="5">
        <f t="shared" ref="G3:G60" si="2">C4/C3-1</f>
        <v>2.6325619505878972E-2</v>
      </c>
      <c r="H3" s="5">
        <f t="shared" ref="H3:H60" si="3">D4/D3-1</f>
        <v>4.1947026803158094E-2</v>
      </c>
      <c r="I3" s="5">
        <f t="shared" ref="I3:J60" si="4">E4/E3-1</f>
        <v>1.8200754044233047E-2</v>
      </c>
      <c r="J3">
        <v>5.3335461003718887E-2</v>
      </c>
      <c r="L3" s="6" t="s">
        <v>11</v>
      </c>
      <c r="M3">
        <f>STDEV(F2:F60)</f>
        <v>8.4900401292357638E-2</v>
      </c>
      <c r="N3">
        <f>STDEV(G2:G60)</f>
        <v>8.7729265684735297E-2</v>
      </c>
      <c r="O3">
        <f>STDEV(H2:H60)</f>
        <v>0.1245873586983126</v>
      </c>
      <c r="P3">
        <f>STDEV(I2:I60)</f>
        <v>4.3772649008345946E-2</v>
      </c>
    </row>
    <row r="4" spans="1:16" x14ac:dyDescent="0.25">
      <c r="A4" s="1">
        <v>42705</v>
      </c>
      <c r="B4">
        <v>27.294592000000002</v>
      </c>
      <c r="C4">
        <v>30.437431</v>
      </c>
      <c r="D4">
        <v>144.33767700000001</v>
      </c>
      <c r="E4" s="2">
        <v>2238.83</v>
      </c>
      <c r="F4" s="5">
        <f t="shared" si="1"/>
        <v>4.7746601231482E-2</v>
      </c>
      <c r="G4" s="5">
        <f t="shared" si="2"/>
        <v>0.14589779275392867</v>
      </c>
      <c r="H4" s="5">
        <f t="shared" si="3"/>
        <v>4.9717344418671816E-2</v>
      </c>
      <c r="I4" s="5">
        <f t="shared" si="4"/>
        <v>1.7884341374735824E-2</v>
      </c>
      <c r="J4">
        <v>4.7746601231482E-2</v>
      </c>
    </row>
    <row r="5" spans="1:16" x14ac:dyDescent="0.25">
      <c r="A5" s="1">
        <v>42736</v>
      </c>
      <c r="B5">
        <v>28.597816000000002</v>
      </c>
      <c r="C5">
        <v>34.878185000000002</v>
      </c>
      <c r="D5">
        <v>151.51376300000001</v>
      </c>
      <c r="E5" s="2">
        <v>2278.87</v>
      </c>
      <c r="F5" s="5">
        <f t="shared" si="1"/>
        <v>0.12888326856848087</v>
      </c>
      <c r="G5" s="5">
        <f t="shared" si="2"/>
        <v>7.9377983688082576E-3</v>
      </c>
      <c r="H5" s="5">
        <f t="shared" si="3"/>
        <v>0.10286359926259636</v>
      </c>
      <c r="I5" s="5">
        <f t="shared" si="4"/>
        <v>3.7198260541408734E-2</v>
      </c>
      <c r="J5">
        <v>0.12888326856848087</v>
      </c>
      <c r="L5" s="6" t="s">
        <v>12</v>
      </c>
      <c r="M5" t="s">
        <v>1</v>
      </c>
      <c r="N5" t="s">
        <v>2</v>
      </c>
      <c r="O5" t="s">
        <v>3</v>
      </c>
    </row>
    <row r="6" spans="1:16" x14ac:dyDescent="0.25">
      <c r="A6" s="1">
        <v>42767</v>
      </c>
      <c r="B6">
        <v>32.283596000000003</v>
      </c>
      <c r="C6">
        <v>35.155040999999997</v>
      </c>
      <c r="D6">
        <v>167.09901400000001</v>
      </c>
      <c r="E6" s="2">
        <v>2363.64</v>
      </c>
      <c r="F6" s="5">
        <f t="shared" si="1"/>
        <v>5.3236386677617764E-2</v>
      </c>
      <c r="G6" s="5">
        <f t="shared" si="2"/>
        <v>9.2927497936925452E-3</v>
      </c>
      <c r="H6" s="5">
        <f t="shared" si="3"/>
        <v>-1.0257140116937014E-2</v>
      </c>
      <c r="I6" s="5">
        <f t="shared" si="4"/>
        <v>-3.8923017041514463E-4</v>
      </c>
      <c r="J6">
        <v>5.3236386677617764E-2</v>
      </c>
      <c r="L6" t="s">
        <v>1</v>
      </c>
      <c r="M6">
        <v>1</v>
      </c>
      <c r="N6">
        <f>M7</f>
        <v>0.3585038367951679</v>
      </c>
      <c r="O6">
        <f>M8</f>
        <v>0.18909718154070065</v>
      </c>
    </row>
    <row r="7" spans="1:16" x14ac:dyDescent="0.25">
      <c r="A7" s="1">
        <v>42795</v>
      </c>
      <c r="B7">
        <v>34.002257999999998</v>
      </c>
      <c r="C7">
        <v>35.481727999999997</v>
      </c>
      <c r="D7">
        <v>165.38505599999999</v>
      </c>
      <c r="E7" s="2">
        <v>2362.7199999999998</v>
      </c>
      <c r="F7" s="5">
        <f t="shared" si="1"/>
        <v>-6.9671843557994606E-5</v>
      </c>
      <c r="G7" s="5">
        <f t="shared" si="2"/>
        <v>4.7284675650520747E-2</v>
      </c>
      <c r="H7" s="5">
        <f t="shared" si="3"/>
        <v>4.5063714825600787E-2</v>
      </c>
      <c r="I7" s="5">
        <f t="shared" si="4"/>
        <v>9.0912169025529899E-3</v>
      </c>
      <c r="J7">
        <v>-6.9671843557994606E-5</v>
      </c>
      <c r="L7" t="s">
        <v>2</v>
      </c>
      <c r="M7">
        <f>CORREL(F2:F60,G2:G60)</f>
        <v>0.3585038367951679</v>
      </c>
      <c r="N7">
        <v>1</v>
      </c>
      <c r="O7">
        <f>N8</f>
        <v>0.21670798220342502</v>
      </c>
    </row>
    <row r="8" spans="1:16" x14ac:dyDescent="0.25">
      <c r="A8" s="1">
        <v>42826</v>
      </c>
      <c r="B8">
        <v>33.999889000000003</v>
      </c>
      <c r="C8">
        <v>37.159469999999999</v>
      </c>
      <c r="D8">
        <v>172.83792099999999</v>
      </c>
      <c r="E8" s="2">
        <v>2384.1999999999998</v>
      </c>
      <c r="F8" s="5">
        <f t="shared" si="1"/>
        <v>6.3418089394350563E-2</v>
      </c>
      <c r="G8" s="5">
        <f t="shared" si="2"/>
        <v>3.3974058295234144E-2</v>
      </c>
      <c r="H8" s="5">
        <f t="shared" si="3"/>
        <v>1.51491465810909E-2</v>
      </c>
      <c r="I8" s="5">
        <f t="shared" si="4"/>
        <v>1.1576210049492719E-2</v>
      </c>
      <c r="J8">
        <v>6.3418089394350563E-2</v>
      </c>
      <c r="L8" t="s">
        <v>3</v>
      </c>
      <c r="M8" s="4">
        <f>CORREL(F2:F60,H2:H60)</f>
        <v>0.18909718154070065</v>
      </c>
      <c r="N8">
        <f>CORREL(G2:G60,H2:H60)</f>
        <v>0.21670798220342502</v>
      </c>
      <c r="O8">
        <v>1</v>
      </c>
    </row>
    <row r="9" spans="1:16" x14ac:dyDescent="0.25">
      <c r="A9" s="1">
        <v>42856</v>
      </c>
      <c r="B9">
        <v>36.156097000000003</v>
      </c>
      <c r="C9">
        <v>38.421928000000001</v>
      </c>
      <c r="D9">
        <v>175.45626799999999</v>
      </c>
      <c r="E9" s="2">
        <v>2411.8000000000002</v>
      </c>
      <c r="F9" s="5">
        <f t="shared" si="1"/>
        <v>-5.3322459003249278E-2</v>
      </c>
      <c r="G9" s="5">
        <f t="shared" si="2"/>
        <v>-0.11932561010472986</v>
      </c>
      <c r="H9" s="5">
        <f t="shared" si="3"/>
        <v>6.2004305255142E-2</v>
      </c>
      <c r="I9" s="5">
        <f t="shared" si="4"/>
        <v>4.8138319927024664E-3</v>
      </c>
      <c r="J9">
        <v>-5.3322459003249278E-2</v>
      </c>
    </row>
    <row r="10" spans="1:16" x14ac:dyDescent="0.25">
      <c r="A10" s="1">
        <v>42887</v>
      </c>
      <c r="B10">
        <v>34.228164999999997</v>
      </c>
      <c r="C10">
        <v>33.837207999999997</v>
      </c>
      <c r="D10">
        <v>186.33531199999999</v>
      </c>
      <c r="E10" s="2">
        <v>2423.41</v>
      </c>
      <c r="F10" s="5">
        <f t="shared" si="1"/>
        <v>3.2703827388935514E-2</v>
      </c>
      <c r="G10" s="5">
        <f t="shared" si="2"/>
        <v>5.1710087900869617E-2</v>
      </c>
      <c r="H10" s="5">
        <f t="shared" si="3"/>
        <v>0.22609362953169088</v>
      </c>
      <c r="I10" s="5">
        <f t="shared" si="4"/>
        <v>1.9348768883515444E-2</v>
      </c>
      <c r="J10">
        <v>3.2703827388935514E-2</v>
      </c>
      <c r="L10" s="6" t="s">
        <v>13</v>
      </c>
      <c r="M10" t="s">
        <v>14</v>
      </c>
      <c r="N10" t="s">
        <v>15</v>
      </c>
      <c r="O10" t="s">
        <v>16</v>
      </c>
    </row>
    <row r="11" spans="1:16" x14ac:dyDescent="0.25">
      <c r="A11" s="1">
        <v>42917</v>
      </c>
      <c r="B11">
        <v>35.347557000000002</v>
      </c>
      <c r="C11">
        <v>35.586933000000002</v>
      </c>
      <c r="D11">
        <v>228.464539</v>
      </c>
      <c r="E11" s="2">
        <v>2470.3000000000002</v>
      </c>
      <c r="F11" s="5">
        <f t="shared" si="1"/>
        <v>0.10266927357950073</v>
      </c>
      <c r="G11" s="5">
        <f t="shared" si="2"/>
        <v>0.16586273394225914</v>
      </c>
      <c r="H11" s="5">
        <f t="shared" si="3"/>
        <v>-1.1548391761576626E-2</v>
      </c>
      <c r="I11" s="5">
        <f t="shared" si="4"/>
        <v>5.4649232886694321E-4</v>
      </c>
      <c r="J11">
        <v>0.10266927357950073</v>
      </c>
      <c r="L11" t="s">
        <v>17</v>
      </c>
      <c r="M11" s="3">
        <f>10%*M2+90%*O2</f>
        <v>1.8689896657807112E-2</v>
      </c>
      <c r="N11" s="3">
        <f>50%*M2+50%*O2</f>
        <v>2.4775896778365621E-2</v>
      </c>
      <c r="O11" s="3">
        <f>80%*M2+20%*O2</f>
        <v>2.9340396868784507E-2</v>
      </c>
    </row>
    <row r="12" spans="1:16" x14ac:dyDescent="0.25">
      <c r="A12" s="1">
        <v>42948</v>
      </c>
      <c r="B12">
        <v>38.976664999999997</v>
      </c>
      <c r="C12">
        <v>41.489479000000003</v>
      </c>
      <c r="D12">
        <v>225.82614100000001</v>
      </c>
      <c r="E12" s="2">
        <v>2471.65</v>
      </c>
      <c r="F12" s="5">
        <f t="shared" si="1"/>
        <v>-5.6553658451794053E-2</v>
      </c>
      <c r="G12" s="5">
        <f t="shared" si="2"/>
        <v>3.0428412947774097E-2</v>
      </c>
      <c r="H12" s="5">
        <f t="shared" si="3"/>
        <v>6.7037385189166354E-2</v>
      </c>
      <c r="I12" s="5">
        <f t="shared" si="4"/>
        <v>1.9302894827342154E-2</v>
      </c>
      <c r="J12">
        <v>-5.6553658451794053E-2</v>
      </c>
      <c r="L12" t="s">
        <v>18</v>
      </c>
      <c r="M12" s="3">
        <f>(10%^2*M3^2+90%^2*O3^2+2*10%*90%*M3*O3*M8)^(1/2)</f>
        <v>0.11403920811594262</v>
      </c>
      <c r="N12" s="3">
        <f>(50%^2*M3^2+50%^2*O3^2+2*50%*50%*M3*O3*M8)^(1/2)</f>
        <v>8.1747240468812321E-2</v>
      </c>
      <c r="O12" s="3">
        <f>(80%^2*M3^2+20%^2*O3^2+2*80%*20%*M3*O3*M8)^(1/2)</f>
        <v>7.6642726731563401E-2</v>
      </c>
    </row>
    <row r="13" spans="1:16" x14ac:dyDescent="0.25">
      <c r="A13" s="1">
        <v>42979</v>
      </c>
      <c r="B13">
        <v>36.772392000000004</v>
      </c>
      <c r="C13">
        <v>42.751938000000003</v>
      </c>
      <c r="D13">
        <v>240.964935</v>
      </c>
      <c r="E13" s="2">
        <v>2519.36</v>
      </c>
      <c r="F13" s="5">
        <f t="shared" si="1"/>
        <v>9.6807762736783598E-2</v>
      </c>
      <c r="G13" s="5">
        <f t="shared" si="2"/>
        <v>7.2011425540521534E-2</v>
      </c>
      <c r="H13" s="5">
        <f t="shared" si="3"/>
        <v>1.4830410906051528E-2</v>
      </c>
      <c r="I13" s="5">
        <f t="shared" si="4"/>
        <v>2.2188174774546043E-2</v>
      </c>
      <c r="J13">
        <v>9.6807762736783598E-2</v>
      </c>
      <c r="O13" s="3"/>
    </row>
    <row r="14" spans="1:16" x14ac:dyDescent="0.25">
      <c r="A14" s="1">
        <v>43009</v>
      </c>
      <c r="B14">
        <v>40.332245</v>
      </c>
      <c r="C14">
        <v>45.830565999999997</v>
      </c>
      <c r="D14">
        <v>244.538544</v>
      </c>
      <c r="E14" s="2">
        <v>2575.2600000000002</v>
      </c>
      <c r="F14" s="5">
        <f t="shared" si="1"/>
        <v>1.6623498146458138E-2</v>
      </c>
      <c r="G14" s="5">
        <f t="shared" si="2"/>
        <v>-5.4730024499370145E-2</v>
      </c>
      <c r="H14" s="5">
        <f t="shared" si="3"/>
        <v>7.2951346271203699E-2</v>
      </c>
      <c r="I14" s="5">
        <f t="shared" si="4"/>
        <v>2.8082601368405458E-2</v>
      </c>
      <c r="J14">
        <v>1.6623498146458138E-2</v>
      </c>
      <c r="L14" s="6" t="s">
        <v>19</v>
      </c>
      <c r="M14" s="7" t="s">
        <v>20</v>
      </c>
      <c r="N14" s="7" t="s">
        <v>26</v>
      </c>
    </row>
    <row r="15" spans="1:16" x14ac:dyDescent="0.25">
      <c r="A15" s="1">
        <v>43040</v>
      </c>
      <c r="B15">
        <v>41.002707999999998</v>
      </c>
      <c r="C15">
        <v>43.322257999999998</v>
      </c>
      <c r="D15">
        <v>262.37795999999997</v>
      </c>
      <c r="E15" s="2">
        <v>2647.58</v>
      </c>
      <c r="F15" s="5">
        <f t="shared" si="1"/>
        <v>-1.1705860988498573E-2</v>
      </c>
      <c r="G15" s="5">
        <f t="shared" si="2"/>
        <v>3.8854784531314301E-2</v>
      </c>
      <c r="H15" s="5">
        <f t="shared" si="3"/>
        <v>7.1153686079425515E-2</v>
      </c>
      <c r="I15" s="5">
        <f t="shared" si="4"/>
        <v>9.8316198188534987E-3</v>
      </c>
      <c r="J15">
        <v>-1.1705860988498573E-2</v>
      </c>
      <c r="L15" t="s">
        <v>1</v>
      </c>
      <c r="M15" s="10">
        <f>SLOPE(F2:F60,I2:I60)</f>
        <v>1.2199838190722592</v>
      </c>
      <c r="N15" s="11">
        <f>1%+M15*(8%-1%)</f>
        <v>9.5398867335058146E-2</v>
      </c>
    </row>
    <row r="16" spans="1:16" x14ac:dyDescent="0.25">
      <c r="A16" s="1">
        <v>43070</v>
      </c>
      <c r="B16">
        <v>40.522736000000002</v>
      </c>
      <c r="C16">
        <v>45.005535000000002</v>
      </c>
      <c r="D16">
        <v>281.04711900000001</v>
      </c>
      <c r="E16" s="2">
        <v>2673.61</v>
      </c>
      <c r="F16" s="5">
        <f t="shared" si="1"/>
        <v>-1.0636572022185375E-2</v>
      </c>
      <c r="G16" s="5">
        <f t="shared" si="2"/>
        <v>-0.11786414715434446</v>
      </c>
      <c r="H16" s="5">
        <f t="shared" si="3"/>
        <v>0.20162091752308631</v>
      </c>
      <c r="I16" s="5">
        <f t="shared" si="4"/>
        <v>5.6178724645703726E-2</v>
      </c>
      <c r="J16">
        <v>-1.0636572022185375E-2</v>
      </c>
      <c r="L16" t="s">
        <v>2</v>
      </c>
      <c r="M16" s="10">
        <f>SLOPE(G2:G60,I2:I60)</f>
        <v>0.90291517839730695</v>
      </c>
      <c r="N16" s="11">
        <f>1%+M16*(8%-1%)</f>
        <v>7.3204062487811486E-2</v>
      </c>
    </row>
    <row r="17" spans="1:14" x14ac:dyDescent="0.25">
      <c r="A17" s="1">
        <v>43101</v>
      </c>
      <c r="B17">
        <v>40.091712999999999</v>
      </c>
      <c r="C17">
        <v>39.700996000000004</v>
      </c>
      <c r="D17">
        <v>337.71209700000003</v>
      </c>
      <c r="E17" s="2">
        <v>2823.81</v>
      </c>
      <c r="F17" s="5">
        <f t="shared" si="1"/>
        <v>6.3847533778364829E-2</v>
      </c>
      <c r="G17" s="5">
        <f t="shared" si="2"/>
        <v>3.6122746139668704E-2</v>
      </c>
      <c r="H17" s="5">
        <f t="shared" si="3"/>
        <v>2.2123684837975999E-2</v>
      </c>
      <c r="I17" s="5">
        <f t="shared" si="4"/>
        <v>-3.8947379604151844E-2</v>
      </c>
      <c r="J17">
        <v>6.3847533778364829E-2</v>
      </c>
      <c r="L17" t="s">
        <v>3</v>
      </c>
      <c r="M17" s="10">
        <f>SLOPE(H2:H60,I2:I60)</f>
        <v>1.6001150759248925</v>
      </c>
      <c r="N17" s="11">
        <f>1%+M17*(8%-1%)</f>
        <v>0.12200805531474249</v>
      </c>
    </row>
    <row r="18" spans="1:14" x14ac:dyDescent="0.25">
      <c r="A18" s="1">
        <v>43132</v>
      </c>
      <c r="B18">
        <v>42.651470000000003</v>
      </c>
      <c r="C18">
        <v>41.135105000000003</v>
      </c>
      <c r="D18">
        <v>345.18353300000001</v>
      </c>
      <c r="E18" s="2">
        <v>2713.83</v>
      </c>
      <c r="F18" s="5">
        <f t="shared" si="1"/>
        <v>-5.4210112805021859E-2</v>
      </c>
      <c r="G18" s="5">
        <f t="shared" si="2"/>
        <v>-1.4537631543665719E-2</v>
      </c>
      <c r="H18" s="5">
        <f t="shared" si="3"/>
        <v>-9.0310701466746912E-2</v>
      </c>
      <c r="I18" s="5">
        <f t="shared" si="4"/>
        <v>-2.6884513768364315E-2</v>
      </c>
      <c r="J18">
        <v>-5.4210112805021859E-2</v>
      </c>
      <c r="L18" t="s">
        <v>21</v>
      </c>
      <c r="M18" s="7">
        <v>1</v>
      </c>
      <c r="N18" s="11">
        <f>1%+1*(8%-1%)</f>
        <v>0.08</v>
      </c>
    </row>
    <row r="19" spans="1:14" x14ac:dyDescent="0.25">
      <c r="A19" s="1">
        <v>43160</v>
      </c>
      <c r="B19">
        <v>40.339328999999999</v>
      </c>
      <c r="C19">
        <v>40.537098</v>
      </c>
      <c r="D19">
        <v>314.00976600000001</v>
      </c>
      <c r="E19" s="2">
        <v>2640.87</v>
      </c>
      <c r="F19" s="5">
        <f t="shared" si="1"/>
        <v>-1.5019709425508787E-2</v>
      </c>
      <c r="G19" s="5">
        <f t="shared" si="2"/>
        <v>-1.9669390245942053E-2</v>
      </c>
      <c r="H19" s="5">
        <f t="shared" si="3"/>
        <v>1.7323337007295381E-2</v>
      </c>
      <c r="I19" s="5">
        <f t="shared" si="4"/>
        <v>2.718801001185378E-3</v>
      </c>
      <c r="J19">
        <v>-1.5019709425508787E-2</v>
      </c>
      <c r="L19" t="s">
        <v>22</v>
      </c>
      <c r="M19" s="7">
        <v>0</v>
      </c>
      <c r="N19" s="11">
        <f>1%+0*(8%-1%)</f>
        <v>0.01</v>
      </c>
    </row>
    <row r="20" spans="1:14" x14ac:dyDescent="0.25">
      <c r="A20" s="1">
        <v>43191</v>
      </c>
      <c r="B20">
        <v>39.733443999999999</v>
      </c>
      <c r="C20">
        <v>39.739758000000002</v>
      </c>
      <c r="D20">
        <v>319.44946299999998</v>
      </c>
      <c r="E20" s="2">
        <v>2648.05</v>
      </c>
      <c r="F20" s="5">
        <f t="shared" si="1"/>
        <v>0.13076346968563812</v>
      </c>
      <c r="G20" s="5">
        <f t="shared" si="2"/>
        <v>0.12386781519907597</v>
      </c>
      <c r="H20" s="5">
        <f t="shared" si="3"/>
        <v>5.5762191091866198E-2</v>
      </c>
      <c r="I20" s="5">
        <f t="shared" si="4"/>
        <v>2.1608353316591389E-2</v>
      </c>
      <c r="J20">
        <v>0.13076346968563812</v>
      </c>
      <c r="L20" t="s">
        <v>29</v>
      </c>
      <c r="M20" s="7">
        <v>-1.79</v>
      </c>
      <c r="N20" s="11">
        <f>1%+M20*(8%-1%)</f>
        <v>-0.11530000000000003</v>
      </c>
    </row>
    <row r="21" spans="1:14" x14ac:dyDescent="0.25">
      <c r="A21" s="1">
        <v>43221</v>
      </c>
      <c r="B21">
        <v>44.929127000000001</v>
      </c>
      <c r="C21">
        <v>44.662235000000003</v>
      </c>
      <c r="D21">
        <v>337.26266500000003</v>
      </c>
      <c r="E21" s="2">
        <v>2705.27</v>
      </c>
      <c r="F21" s="5">
        <f t="shared" si="1"/>
        <v>-5.59846177291623E-3</v>
      </c>
      <c r="G21" s="5">
        <f t="shared" si="2"/>
        <v>4.8599090484388041E-2</v>
      </c>
      <c r="H21" s="5">
        <f t="shared" si="3"/>
        <v>-4.2526921857775291E-2</v>
      </c>
      <c r="I21" s="5">
        <f t="shared" si="4"/>
        <v>4.8424002040461378E-3</v>
      </c>
      <c r="J21">
        <v>-5.59846177291623E-3</v>
      </c>
      <c r="L21" s="8" t="s">
        <v>28</v>
      </c>
      <c r="M21" s="8"/>
    </row>
    <row r="22" spans="1:14" x14ac:dyDescent="0.25">
      <c r="A22" s="1">
        <v>43252</v>
      </c>
      <c r="B22">
        <v>44.677593000000002</v>
      </c>
      <c r="C22">
        <v>46.832779000000002</v>
      </c>
      <c r="D22">
        <v>322.91992199999999</v>
      </c>
      <c r="E22" s="2">
        <v>2718.37</v>
      </c>
      <c r="F22" s="5">
        <f t="shared" si="1"/>
        <v>2.7983445750983105E-2</v>
      </c>
      <c r="G22" s="5">
        <f t="shared" si="2"/>
        <v>9.3875659183069171E-2</v>
      </c>
      <c r="H22" s="5">
        <f t="shared" si="3"/>
        <v>6.196510229554697E-2</v>
      </c>
      <c r="I22" s="5">
        <f t="shared" si="4"/>
        <v>3.6021586465418753E-2</v>
      </c>
      <c r="J22">
        <v>2.7983445750983105E-2</v>
      </c>
      <c r="L22" t="s">
        <v>23</v>
      </c>
    </row>
    <row r="23" spans="1:14" x14ac:dyDescent="0.25">
      <c r="A23" s="1">
        <v>43282</v>
      </c>
      <c r="B23">
        <v>45.927826000000003</v>
      </c>
      <c r="C23">
        <v>51.229236999999998</v>
      </c>
      <c r="D23">
        <v>342.929688</v>
      </c>
      <c r="E23" s="2">
        <v>2816.29</v>
      </c>
      <c r="F23" s="5">
        <f t="shared" si="1"/>
        <v>0.1962268364280948</v>
      </c>
      <c r="G23" s="5">
        <f t="shared" si="2"/>
        <v>3.9450929163750814E-2</v>
      </c>
      <c r="H23" s="5">
        <f t="shared" si="3"/>
        <v>-3.791736748088137E-2</v>
      </c>
      <c r="I23" s="5">
        <f t="shared" si="4"/>
        <v>3.0263218631604083E-2</v>
      </c>
      <c r="J23">
        <v>0.1962268364280948</v>
      </c>
      <c r="L23" t="s">
        <v>24</v>
      </c>
    </row>
    <row r="24" spans="1:14" x14ac:dyDescent="0.25">
      <c r="A24" s="1">
        <v>43313</v>
      </c>
      <c r="B24">
        <v>54.940097999999999</v>
      </c>
      <c r="C24">
        <v>53.250278000000002</v>
      </c>
      <c r="D24">
        <v>329.92669699999999</v>
      </c>
      <c r="E24" s="2">
        <v>2901.52</v>
      </c>
      <c r="F24" s="5">
        <f t="shared" si="1"/>
        <v>-4.8250186958166408E-3</v>
      </c>
      <c r="G24" s="5">
        <f t="shared" si="2"/>
        <v>9.8783334051326666E-3</v>
      </c>
      <c r="H24" s="5">
        <f t="shared" si="3"/>
        <v>9.0281523959244936E-2</v>
      </c>
      <c r="I24" s="5">
        <f t="shared" si="4"/>
        <v>4.2943009181395375E-3</v>
      </c>
      <c r="J24">
        <v>-4.8250186958166408E-3</v>
      </c>
      <c r="L24" t="s">
        <v>25</v>
      </c>
    </row>
    <row r="25" spans="1:14" x14ac:dyDescent="0.25">
      <c r="A25" s="1">
        <v>43344</v>
      </c>
      <c r="B25">
        <v>54.675010999999998</v>
      </c>
      <c r="C25">
        <v>53.776302000000001</v>
      </c>
      <c r="D25">
        <v>359.71298200000001</v>
      </c>
      <c r="E25" s="2">
        <v>2913.98</v>
      </c>
      <c r="F25" s="5">
        <f t="shared" si="1"/>
        <v>-3.0477451572894942E-2</v>
      </c>
      <c r="G25" s="5">
        <f t="shared" si="2"/>
        <v>-6.9295709474407552E-2</v>
      </c>
      <c r="H25" s="5">
        <f t="shared" si="3"/>
        <v>-4.5818746680652223E-2</v>
      </c>
      <c r="I25" s="5">
        <f t="shared" si="4"/>
        <v>-6.9403358979814644E-2</v>
      </c>
      <c r="J25">
        <v>-3.0477451572894942E-2</v>
      </c>
      <c r="L25" t="s">
        <v>27</v>
      </c>
    </row>
    <row r="26" spans="1:14" x14ac:dyDescent="0.25">
      <c r="A26" s="1">
        <v>43374</v>
      </c>
      <c r="B26">
        <v>53.008656000000002</v>
      </c>
      <c r="C26">
        <v>50.049835000000002</v>
      </c>
      <c r="D26">
        <v>343.23138399999999</v>
      </c>
      <c r="E26" s="2">
        <v>2711.74</v>
      </c>
      <c r="F26" s="5">
        <f t="shared" si="1"/>
        <v>-0.18404471526310728</v>
      </c>
      <c r="G26" s="5">
        <f t="shared" si="2"/>
        <v>0.16694320770488047</v>
      </c>
      <c r="H26" s="5">
        <f t="shared" si="3"/>
        <v>-2.2825896363836029E-2</v>
      </c>
      <c r="I26" s="5">
        <f t="shared" si="4"/>
        <v>1.785938179914015E-2</v>
      </c>
      <c r="J26">
        <v>-0.18404471526310728</v>
      </c>
    </row>
    <row r="27" spans="1:14" x14ac:dyDescent="0.25">
      <c r="A27" s="1">
        <v>43405</v>
      </c>
      <c r="B27">
        <v>43.252693000000001</v>
      </c>
      <c r="C27">
        <v>58.405315000000002</v>
      </c>
      <c r="D27">
        <v>335.39681999999999</v>
      </c>
      <c r="E27" s="2">
        <v>2760.17</v>
      </c>
      <c r="F27" s="5">
        <f t="shared" si="1"/>
        <v>-0.11361639378153865</v>
      </c>
      <c r="G27" s="5">
        <f t="shared" si="2"/>
        <v>-0.16326110046662712</v>
      </c>
      <c r="H27" s="5">
        <f t="shared" si="3"/>
        <v>-6.5667280327821764E-2</v>
      </c>
      <c r="I27" s="5">
        <f t="shared" si="4"/>
        <v>-9.1776955767217339E-2</v>
      </c>
      <c r="J27">
        <v>-0.11361639378153865</v>
      </c>
    </row>
    <row r="28" spans="1:14" x14ac:dyDescent="0.25">
      <c r="A28" s="1">
        <v>43435</v>
      </c>
      <c r="B28">
        <v>38.338478000000002</v>
      </c>
      <c r="C28">
        <v>48.869999</v>
      </c>
      <c r="D28">
        <v>313.37222300000002</v>
      </c>
      <c r="E28" s="2">
        <v>2506.85</v>
      </c>
      <c r="F28" s="5">
        <f t="shared" si="1"/>
        <v>5.5154223910505618E-2</v>
      </c>
      <c r="G28" s="5">
        <f t="shared" si="2"/>
        <v>-5.7294660472572145E-3</v>
      </c>
      <c r="H28" s="5">
        <f t="shared" si="3"/>
        <v>0.19572080898822986</v>
      </c>
      <c r="I28" s="5">
        <f t="shared" si="4"/>
        <v>7.8684404731036883E-2</v>
      </c>
      <c r="J28">
        <v>5.5154223910505618E-2</v>
      </c>
    </row>
    <row r="29" spans="1:14" x14ac:dyDescent="0.25">
      <c r="A29" s="1">
        <v>43466</v>
      </c>
      <c r="B29">
        <v>40.453006999999999</v>
      </c>
      <c r="C29">
        <v>48.59</v>
      </c>
      <c r="D29">
        <v>374.70568800000001</v>
      </c>
      <c r="E29" s="2">
        <v>2704.1</v>
      </c>
      <c r="F29" s="5">
        <f t="shared" si="1"/>
        <v>4.031470392299874E-2</v>
      </c>
      <c r="G29" s="5">
        <f t="shared" si="2"/>
        <v>0.14879604856966444</v>
      </c>
      <c r="H29" s="5">
        <f t="shared" si="3"/>
        <v>0.14091601673257759</v>
      </c>
      <c r="I29" s="5">
        <f t="shared" si="4"/>
        <v>2.9728930143116061E-2</v>
      </c>
      <c r="J29">
        <v>4.031470392299874E-2</v>
      </c>
    </row>
    <row r="30" spans="1:14" x14ac:dyDescent="0.25">
      <c r="A30" s="1">
        <v>43497</v>
      </c>
      <c r="B30">
        <v>42.083857999999999</v>
      </c>
      <c r="C30">
        <v>55.82</v>
      </c>
      <c r="D30">
        <v>427.507721</v>
      </c>
      <c r="E30" s="2">
        <v>2784.49</v>
      </c>
      <c r="F30" s="5">
        <f t="shared" si="1"/>
        <v>0.10173078713458272</v>
      </c>
      <c r="G30" s="5">
        <f t="shared" si="2"/>
        <v>5.1415245431744916E-2</v>
      </c>
      <c r="H30" s="5">
        <f t="shared" si="3"/>
        <v>-0.12870211763964834</v>
      </c>
      <c r="I30" s="5">
        <f t="shared" si="4"/>
        <v>1.7924287751078349E-2</v>
      </c>
      <c r="J30">
        <v>0.10173078713458272</v>
      </c>
    </row>
    <row r="31" spans="1:14" x14ac:dyDescent="0.25">
      <c r="A31" s="1">
        <v>43525</v>
      </c>
      <c r="B31">
        <v>46.365082000000001</v>
      </c>
      <c r="C31">
        <v>58.689999</v>
      </c>
      <c r="D31">
        <v>372.48657200000002</v>
      </c>
      <c r="E31" s="2">
        <v>2834.4</v>
      </c>
      <c r="F31" s="5">
        <f t="shared" si="1"/>
        <v>5.6435703057744924E-2</v>
      </c>
      <c r="G31" s="5">
        <f t="shared" si="2"/>
        <v>0.14857735812876749</v>
      </c>
      <c r="H31" s="5">
        <f t="shared" si="3"/>
        <v>-9.7793297096357978E-3</v>
      </c>
      <c r="I31" s="5">
        <f t="shared" si="4"/>
        <v>3.9313434942139347E-2</v>
      </c>
      <c r="J31">
        <v>5.6435703057744924E-2</v>
      </c>
    </row>
    <row r="32" spans="1:14" x14ac:dyDescent="0.25">
      <c r="A32" s="1">
        <v>43556</v>
      </c>
      <c r="B32">
        <v>48.981727999999997</v>
      </c>
      <c r="C32">
        <v>67.410004000000001</v>
      </c>
      <c r="D32">
        <v>368.84390300000001</v>
      </c>
      <c r="E32" s="2">
        <v>2945.83</v>
      </c>
      <c r="F32" s="5">
        <f t="shared" si="1"/>
        <v>-0.1275725919673556</v>
      </c>
      <c r="G32" s="5">
        <f t="shared" si="2"/>
        <v>-0.11659997824655222</v>
      </c>
      <c r="H32" s="5">
        <f t="shared" si="3"/>
        <v>-9.5528093899385991E-2</v>
      </c>
      <c r="I32" s="5">
        <f t="shared" si="4"/>
        <v>-6.5777726481161536E-2</v>
      </c>
      <c r="J32">
        <v>-0.1275725919673556</v>
      </c>
    </row>
    <row r="33" spans="1:10" x14ac:dyDescent="0.25">
      <c r="A33" s="1">
        <v>43586</v>
      </c>
      <c r="B33">
        <v>42.733001999999999</v>
      </c>
      <c r="C33">
        <v>59.549999</v>
      </c>
      <c r="D33">
        <v>333.608948</v>
      </c>
      <c r="E33" s="2">
        <v>2752.06</v>
      </c>
      <c r="F33" s="5">
        <f t="shared" si="1"/>
        <v>0.13487287881155652</v>
      </c>
      <c r="G33" s="5">
        <f t="shared" si="2"/>
        <v>-0.1469353509141117</v>
      </c>
      <c r="H33" s="5">
        <f t="shared" si="3"/>
        <v>7.1693709486473356E-2</v>
      </c>
      <c r="I33" s="5">
        <f t="shared" si="4"/>
        <v>6.8930183208214979E-2</v>
      </c>
      <c r="J33">
        <v>0.13487287881155652</v>
      </c>
    </row>
    <row r="34" spans="1:10" x14ac:dyDescent="0.25">
      <c r="A34" s="1">
        <v>43617</v>
      </c>
      <c r="B34">
        <v>48.496524999999998</v>
      </c>
      <c r="C34">
        <v>50.799999</v>
      </c>
      <c r="D34">
        <v>357.526611</v>
      </c>
      <c r="E34" s="2">
        <v>2941.76</v>
      </c>
      <c r="F34" s="5">
        <f t="shared" si="1"/>
        <v>7.6394339594434868E-2</v>
      </c>
      <c r="G34" s="5">
        <f t="shared" si="2"/>
        <v>0.13661423497272107</v>
      </c>
      <c r="H34" s="5">
        <f t="shared" si="3"/>
        <v>-6.2718215400195731E-2</v>
      </c>
      <c r="I34" s="5">
        <f t="shared" si="4"/>
        <v>1.3128195366039375E-2</v>
      </c>
      <c r="J34">
        <v>7.6394339594434868E-2</v>
      </c>
    </row>
    <row r="35" spans="1:10" x14ac:dyDescent="0.25">
      <c r="A35" s="1">
        <v>43647</v>
      </c>
      <c r="B35">
        <v>52.201385000000002</v>
      </c>
      <c r="C35">
        <v>57.740001999999997</v>
      </c>
      <c r="D35">
        <v>335.10318000000001</v>
      </c>
      <c r="E35" s="2">
        <v>2980.38</v>
      </c>
      <c r="F35" s="5">
        <f t="shared" si="1"/>
        <v>-2.0183889756947959E-2</v>
      </c>
      <c r="G35" s="5">
        <f t="shared" si="2"/>
        <v>-0.10755113932971461</v>
      </c>
      <c r="H35" s="5">
        <f t="shared" si="3"/>
        <v>6.7149419471340011E-2</v>
      </c>
      <c r="I35" s="5">
        <f t="shared" si="4"/>
        <v>-1.8091652742267761E-2</v>
      </c>
      <c r="J35">
        <v>-2.0183889756947959E-2</v>
      </c>
    </row>
    <row r="36" spans="1:10" x14ac:dyDescent="0.25">
      <c r="A36" s="1">
        <v>43678</v>
      </c>
      <c r="B36">
        <v>51.147758000000003</v>
      </c>
      <c r="C36">
        <v>51.529998999999997</v>
      </c>
      <c r="D36">
        <v>357.605164</v>
      </c>
      <c r="E36" s="2">
        <v>2926.46</v>
      </c>
      <c r="F36" s="5">
        <f t="shared" si="1"/>
        <v>7.7038274092092074E-2</v>
      </c>
      <c r="G36" s="5">
        <f t="shared" si="2"/>
        <v>6.4040754202228101E-3</v>
      </c>
      <c r="H36" s="5">
        <f t="shared" si="3"/>
        <v>5.150961690251199E-2</v>
      </c>
      <c r="I36" s="5">
        <f t="shared" si="4"/>
        <v>1.7181167690656807E-2</v>
      </c>
      <c r="J36">
        <v>7.7038274092092074E-2</v>
      </c>
    </row>
    <row r="37" spans="1:10" x14ac:dyDescent="0.25">
      <c r="A37" s="1">
        <v>43709</v>
      </c>
      <c r="B37">
        <v>55.088093000000001</v>
      </c>
      <c r="C37">
        <v>51.860000999999997</v>
      </c>
      <c r="D37">
        <v>376.02526899999998</v>
      </c>
      <c r="E37" s="2">
        <v>2976.74</v>
      </c>
      <c r="F37" s="5">
        <f t="shared" si="1"/>
        <v>0.11068448130887387</v>
      </c>
      <c r="G37" s="5">
        <f t="shared" si="2"/>
        <v>1.9861125725778583E-2</v>
      </c>
      <c r="H37" s="5">
        <f t="shared" si="3"/>
        <v>-0.10660494202053206</v>
      </c>
      <c r="I37" s="5">
        <f t="shared" si="4"/>
        <v>2.0431747482144935E-2</v>
      </c>
      <c r="J37">
        <v>0.11068448130887387</v>
      </c>
    </row>
    <row r="38" spans="1:10" x14ac:dyDescent="0.25">
      <c r="A38" s="1">
        <v>43739</v>
      </c>
      <c r="B38">
        <v>61.185490000000001</v>
      </c>
      <c r="C38">
        <v>52.889999000000003</v>
      </c>
      <c r="D38">
        <v>335.93911700000001</v>
      </c>
      <c r="E38" s="2">
        <v>3037.56</v>
      </c>
      <c r="F38" s="5">
        <f t="shared" si="1"/>
        <v>7.4328603072395083E-2</v>
      </c>
      <c r="G38" s="5">
        <f t="shared" si="2"/>
        <v>-8.3191474441132174E-2</v>
      </c>
      <c r="H38" s="5">
        <f t="shared" si="3"/>
        <v>7.7285149856484159E-2</v>
      </c>
      <c r="I38" s="5">
        <f t="shared" si="4"/>
        <v>3.404706409091518E-2</v>
      </c>
      <c r="J38">
        <v>7.4328603072395083E-2</v>
      </c>
    </row>
    <row r="39" spans="1:10" x14ac:dyDescent="0.25">
      <c r="A39" s="1">
        <v>43770</v>
      </c>
      <c r="B39">
        <v>65.733322000000001</v>
      </c>
      <c r="C39">
        <v>48.490001999999997</v>
      </c>
      <c r="D39">
        <v>361.90222199999999</v>
      </c>
      <c r="E39" s="2">
        <v>3140.98</v>
      </c>
      <c r="F39" s="5">
        <f t="shared" si="1"/>
        <v>0.10208282186012152</v>
      </c>
      <c r="G39" s="5">
        <f t="shared" si="2"/>
        <v>5.9806081261865263E-2</v>
      </c>
      <c r="H39" s="5">
        <f t="shared" si="3"/>
        <v>-0.10519114469543112</v>
      </c>
      <c r="I39" s="5">
        <f t="shared" si="4"/>
        <v>2.8589803182446305E-2</v>
      </c>
      <c r="J39">
        <v>0.10208282186012152</v>
      </c>
    </row>
    <row r="40" spans="1:10" x14ac:dyDescent="0.25">
      <c r="A40" s="1">
        <v>43800</v>
      </c>
      <c r="B40">
        <v>72.443565000000007</v>
      </c>
      <c r="C40">
        <v>51.389999000000003</v>
      </c>
      <c r="D40">
        <v>323.83331299999998</v>
      </c>
      <c r="E40" s="2">
        <v>3230.78</v>
      </c>
      <c r="F40" s="5">
        <f t="shared" si="1"/>
        <v>5.4009752280965051E-2</v>
      </c>
      <c r="G40" s="5">
        <f t="shared" si="2"/>
        <v>-5.0982662988571015E-2</v>
      </c>
      <c r="H40" s="5">
        <f t="shared" si="3"/>
        <v>-2.2992507877038548E-2</v>
      </c>
      <c r="I40" s="5">
        <f t="shared" si="4"/>
        <v>-1.6280898111292741E-3</v>
      </c>
      <c r="J40">
        <v>5.4009752280965051E-2</v>
      </c>
    </row>
    <row r="41" spans="1:10" x14ac:dyDescent="0.25">
      <c r="A41" s="1">
        <v>43831</v>
      </c>
      <c r="B41">
        <v>76.356223999999997</v>
      </c>
      <c r="C41">
        <v>48.77</v>
      </c>
      <c r="D41">
        <v>316.38757299999997</v>
      </c>
      <c r="E41" s="2">
        <v>3225.52</v>
      </c>
      <c r="F41" s="5">
        <f t="shared" si="1"/>
        <v>-0.11679745975914146</v>
      </c>
      <c r="G41" s="5">
        <f t="shared" si="2"/>
        <v>-0.17039165470576167</v>
      </c>
      <c r="H41" s="5">
        <f t="shared" si="3"/>
        <v>-0.1356081201078021</v>
      </c>
      <c r="I41" s="5">
        <f t="shared" si="4"/>
        <v>-8.4110469009648137E-2</v>
      </c>
      <c r="J41">
        <v>-0.11679745975914146</v>
      </c>
    </row>
    <row r="42" spans="1:10" x14ac:dyDescent="0.25">
      <c r="A42" s="1">
        <v>43862</v>
      </c>
      <c r="B42">
        <v>67.438011000000003</v>
      </c>
      <c r="C42">
        <v>40.459999000000003</v>
      </c>
      <c r="D42">
        <v>273.48284899999999</v>
      </c>
      <c r="E42" s="2">
        <v>2954.22</v>
      </c>
      <c r="F42" s="5">
        <f t="shared" si="1"/>
        <v>-6.7553756886453931E-2</v>
      </c>
      <c r="G42" s="5">
        <f t="shared" si="2"/>
        <v>-2.2491350036859981E-2</v>
      </c>
      <c r="H42" s="5">
        <f t="shared" si="3"/>
        <v>-0.45466416067648907</v>
      </c>
      <c r="I42" s="5">
        <f t="shared" si="4"/>
        <v>-0.12511932083595656</v>
      </c>
      <c r="J42">
        <v>-6.7553756886453931E-2</v>
      </c>
    </row>
    <row r="43" spans="1:10" x14ac:dyDescent="0.25">
      <c r="A43" s="1">
        <v>43891</v>
      </c>
      <c r="B43">
        <v>62.88232</v>
      </c>
      <c r="C43">
        <v>39.549999</v>
      </c>
      <c r="D43">
        <v>149.13999899999999</v>
      </c>
      <c r="E43" s="2">
        <v>2584.59</v>
      </c>
      <c r="F43" s="5">
        <f t="shared" si="1"/>
        <v>0.15537372030802943</v>
      </c>
      <c r="G43" s="5">
        <f t="shared" si="2"/>
        <v>7.9393175205895616E-2</v>
      </c>
      <c r="H43" s="5">
        <f t="shared" si="3"/>
        <v>-5.4445454300961815E-2</v>
      </c>
      <c r="I43" s="5">
        <f t="shared" si="4"/>
        <v>0.12684410293315374</v>
      </c>
      <c r="J43">
        <v>0.15537372030802943</v>
      </c>
    </row>
    <row r="44" spans="1:10" x14ac:dyDescent="0.25">
      <c r="A44" s="1">
        <v>43922</v>
      </c>
      <c r="B44">
        <v>72.65258</v>
      </c>
      <c r="C44">
        <v>42.689999</v>
      </c>
      <c r="D44">
        <v>141.020004</v>
      </c>
      <c r="E44" s="2">
        <v>2912.43</v>
      </c>
      <c r="F44" s="5">
        <f t="shared" si="1"/>
        <v>8.216477652961518E-2</v>
      </c>
      <c r="G44" s="5">
        <f t="shared" si="2"/>
        <v>0.16280159669247118</v>
      </c>
      <c r="H44" s="5">
        <f t="shared" si="3"/>
        <v>3.425047413840665E-2</v>
      </c>
      <c r="I44" s="5">
        <f t="shared" si="4"/>
        <v>4.528177501261843E-2</v>
      </c>
      <c r="J44">
        <v>8.216477652961518E-2</v>
      </c>
    </row>
    <row r="45" spans="1:10" x14ac:dyDescent="0.25">
      <c r="A45" s="1">
        <v>43952</v>
      </c>
      <c r="B45">
        <v>78.622062999999997</v>
      </c>
      <c r="C45">
        <v>49.639999000000003</v>
      </c>
      <c r="D45">
        <v>145.85000600000001</v>
      </c>
      <c r="E45" s="2">
        <v>3044.31</v>
      </c>
      <c r="F45" s="5">
        <f t="shared" si="1"/>
        <v>0.1504922098012107</v>
      </c>
      <c r="G45" s="5">
        <f t="shared" si="2"/>
        <v>0.10676873704207757</v>
      </c>
      <c r="H45" s="5">
        <f t="shared" si="3"/>
        <v>0.25677062365016279</v>
      </c>
      <c r="I45" s="5">
        <f t="shared" si="4"/>
        <v>1.8388403283502663E-2</v>
      </c>
      <c r="J45">
        <v>0.1504922098012107</v>
      </c>
    </row>
    <row r="46" spans="1:10" x14ac:dyDescent="0.25">
      <c r="A46" s="1">
        <v>43983</v>
      </c>
      <c r="B46">
        <v>90.454070999999999</v>
      </c>
      <c r="C46">
        <v>54.939999</v>
      </c>
      <c r="D46">
        <v>183.300003</v>
      </c>
      <c r="E46" s="2">
        <v>3100.29</v>
      </c>
      <c r="F46" s="5">
        <f t="shared" si="1"/>
        <v>0.16513171640445012</v>
      </c>
      <c r="G46" s="5">
        <f t="shared" si="2"/>
        <v>8.9006244794434641E-2</v>
      </c>
      <c r="H46" s="5">
        <f t="shared" si="3"/>
        <v>-0.13802510957951264</v>
      </c>
      <c r="I46" s="5">
        <f t="shared" si="4"/>
        <v>5.5101296975444303E-2</v>
      </c>
      <c r="J46">
        <v>0.16513171640445012</v>
      </c>
    </row>
    <row r="47" spans="1:10" x14ac:dyDescent="0.25">
      <c r="A47" s="1">
        <v>44013</v>
      </c>
      <c r="B47">
        <v>105.390907</v>
      </c>
      <c r="C47">
        <v>59.830002</v>
      </c>
      <c r="D47">
        <v>158</v>
      </c>
      <c r="E47" s="2">
        <v>3271.12</v>
      </c>
      <c r="F47" s="5">
        <f t="shared" si="1"/>
        <v>0.21437972822456119</v>
      </c>
      <c r="G47" s="5">
        <f t="shared" si="2"/>
        <v>0.10446264066646682</v>
      </c>
      <c r="H47" s="5">
        <f t="shared" si="3"/>
        <v>8.7468398734177333E-2</v>
      </c>
      <c r="I47" s="5">
        <f t="shared" si="4"/>
        <v>7.0064687324219221E-2</v>
      </c>
      <c r="J47">
        <v>0.21437972822456119</v>
      </c>
    </row>
    <row r="48" spans="1:10" x14ac:dyDescent="0.25">
      <c r="A48" s="1">
        <v>44044</v>
      </c>
      <c r="B48">
        <v>127.98458100000001</v>
      </c>
      <c r="C48">
        <v>66.080001999999993</v>
      </c>
      <c r="D48">
        <v>171.820007</v>
      </c>
      <c r="E48" s="2">
        <v>3500.31</v>
      </c>
      <c r="F48" s="5">
        <f t="shared" si="1"/>
        <v>-0.10090815549101195</v>
      </c>
      <c r="G48" s="5">
        <f t="shared" si="2"/>
        <v>2.4364406042239661E-2</v>
      </c>
      <c r="H48" s="5">
        <f t="shared" si="3"/>
        <v>-3.817955844920895E-2</v>
      </c>
      <c r="I48" s="5">
        <f t="shared" si="4"/>
        <v>-3.9227954095494399E-2</v>
      </c>
      <c r="J48">
        <v>-0.10090815549101195</v>
      </c>
    </row>
    <row r="49" spans="1:10" x14ac:dyDescent="0.25">
      <c r="A49" s="1">
        <v>44075</v>
      </c>
      <c r="B49">
        <v>115.06989299999999</v>
      </c>
      <c r="C49">
        <v>67.690002000000007</v>
      </c>
      <c r="D49">
        <v>165.259995</v>
      </c>
      <c r="E49" s="2">
        <v>3363</v>
      </c>
      <c r="F49" s="5">
        <f t="shared" si="1"/>
        <v>-6.0012100645648436E-2</v>
      </c>
      <c r="G49" s="5">
        <f t="shared" si="2"/>
        <v>-0.10976516147835247</v>
      </c>
      <c r="H49" s="5">
        <f t="shared" si="3"/>
        <v>-0.12628583221244816</v>
      </c>
      <c r="I49" s="5">
        <f t="shared" si="4"/>
        <v>-2.7665774606006499E-2</v>
      </c>
      <c r="J49">
        <v>-6.0012100645648436E-2</v>
      </c>
    </row>
    <row r="50" spans="1:10" x14ac:dyDescent="0.25">
      <c r="A50" s="1">
        <v>44105</v>
      </c>
      <c r="B50">
        <v>108.16430699999999</v>
      </c>
      <c r="C50">
        <v>60.259998000000003</v>
      </c>
      <c r="D50">
        <v>144.38999899999999</v>
      </c>
      <c r="E50" s="2">
        <v>3269.96</v>
      </c>
      <c r="F50" s="5">
        <f t="shared" si="1"/>
        <v>9.3606461140642416E-2</v>
      </c>
      <c r="G50" s="5">
        <f t="shared" si="2"/>
        <v>0.14553603204566978</v>
      </c>
      <c r="H50" s="5">
        <f t="shared" si="3"/>
        <v>0.45931164526152535</v>
      </c>
      <c r="I50" s="5">
        <f t="shared" si="4"/>
        <v>0.10754565805086314</v>
      </c>
      <c r="J50">
        <v>9.3606461140642416E-2</v>
      </c>
    </row>
    <row r="51" spans="1:10" x14ac:dyDescent="0.25">
      <c r="A51" s="1">
        <v>44136</v>
      </c>
      <c r="B51">
        <v>118.289185</v>
      </c>
      <c r="C51">
        <v>69.029999000000004</v>
      </c>
      <c r="D51">
        <v>210.71000699999999</v>
      </c>
      <c r="E51" s="2">
        <v>3621.63</v>
      </c>
      <c r="F51" s="5">
        <f t="shared" si="1"/>
        <v>0.11649660110516424</v>
      </c>
      <c r="G51" s="5">
        <f t="shared" si="2"/>
        <v>6.1712328867337796E-2</v>
      </c>
      <c r="H51" s="5">
        <f t="shared" si="3"/>
        <v>1.5898585205780025E-2</v>
      </c>
      <c r="I51" s="5">
        <f t="shared" si="4"/>
        <v>3.712140665943231E-2</v>
      </c>
      <c r="J51">
        <v>0.11649660110516424</v>
      </c>
    </row>
    <row r="52" spans="1:10" x14ac:dyDescent="0.25">
      <c r="A52" s="1">
        <v>44166</v>
      </c>
      <c r="B52">
        <v>132.06947299999999</v>
      </c>
      <c r="C52">
        <v>73.290001000000004</v>
      </c>
      <c r="D52">
        <v>214.05999800000001</v>
      </c>
      <c r="E52" s="2">
        <v>3756.07</v>
      </c>
      <c r="F52" s="5">
        <f t="shared" si="1"/>
        <v>-5.5015968754564826E-3</v>
      </c>
      <c r="G52" s="5">
        <f t="shared" si="2"/>
        <v>-5.4577977151344381E-3</v>
      </c>
      <c r="H52" s="5">
        <f t="shared" si="3"/>
        <v>-9.2824423926230359E-2</v>
      </c>
      <c r="I52" s="5">
        <f t="shared" si="4"/>
        <v>-1.1136640158463607E-2</v>
      </c>
      <c r="J52">
        <v>-5.5015968754564826E-3</v>
      </c>
    </row>
    <row r="53" spans="1:10" x14ac:dyDescent="0.25">
      <c r="A53" s="1">
        <v>44197</v>
      </c>
      <c r="B53">
        <v>131.34288000000001</v>
      </c>
      <c r="C53">
        <v>72.889999000000003</v>
      </c>
      <c r="D53">
        <v>194.19000199999999</v>
      </c>
      <c r="E53" s="2">
        <v>3714.24</v>
      </c>
      <c r="F53" s="5">
        <f t="shared" si="1"/>
        <v>-8.1085141425252805E-2</v>
      </c>
      <c r="G53" s="5">
        <f t="shared" si="2"/>
        <v>0.11222391428486622</v>
      </c>
      <c r="H53" s="5">
        <f t="shared" si="3"/>
        <v>9.1765759392700375E-2</v>
      </c>
      <c r="I53" s="5">
        <f t="shared" si="4"/>
        <v>2.6091474971999817E-2</v>
      </c>
      <c r="J53">
        <v>-8.1085141425252805E-2</v>
      </c>
    </row>
    <row r="54" spans="1:10" x14ac:dyDescent="0.25">
      <c r="A54" s="1">
        <v>44228</v>
      </c>
      <c r="B54">
        <v>120.692924</v>
      </c>
      <c r="C54">
        <v>81.069999999999993</v>
      </c>
      <c r="D54">
        <v>212.009995</v>
      </c>
      <c r="E54" s="2">
        <v>3811.15</v>
      </c>
      <c r="F54" s="5">
        <f t="shared" si="1"/>
        <v>8.8449344387413475E-3</v>
      </c>
      <c r="G54" s="5">
        <f t="shared" si="2"/>
        <v>8.7331960034538136E-2</v>
      </c>
      <c r="H54" s="5">
        <f t="shared" si="3"/>
        <v>0.20145279471375854</v>
      </c>
      <c r="I54" s="5">
        <f t="shared" si="4"/>
        <v>4.2438634008107767E-2</v>
      </c>
      <c r="J54">
        <v>8.8449344387413475E-3</v>
      </c>
    </row>
    <row r="55" spans="1:10" x14ac:dyDescent="0.25">
      <c r="A55" s="1">
        <v>44256</v>
      </c>
      <c r="B55">
        <v>121.760445</v>
      </c>
      <c r="C55">
        <v>88.150002000000001</v>
      </c>
      <c r="D55">
        <v>254.720001</v>
      </c>
      <c r="E55" s="2">
        <v>3972.89</v>
      </c>
      <c r="F55" s="5">
        <f t="shared" si="1"/>
        <v>7.6217781562805342E-2</v>
      </c>
      <c r="G55" s="5">
        <f t="shared" si="2"/>
        <v>0.11548496618298421</v>
      </c>
      <c r="H55" s="5">
        <f t="shared" si="3"/>
        <v>-8.0127209955530687E-2</v>
      </c>
      <c r="I55" s="5">
        <f t="shared" si="4"/>
        <v>5.242531255584737E-2</v>
      </c>
      <c r="J55">
        <v>7.6217781562805342E-2</v>
      </c>
    </row>
    <row r="56" spans="1:10" x14ac:dyDescent="0.25">
      <c r="A56" s="1">
        <v>44287</v>
      </c>
      <c r="B56">
        <v>131.04075599999999</v>
      </c>
      <c r="C56">
        <v>98.330001999999993</v>
      </c>
      <c r="D56">
        <v>234.30999800000001</v>
      </c>
      <c r="E56" s="2">
        <v>4181.17</v>
      </c>
      <c r="F56" s="5">
        <f t="shared" si="1"/>
        <v>-5.2107170382930224E-2</v>
      </c>
      <c r="G56" s="5">
        <f t="shared" si="2"/>
        <v>3.1526186687151903E-3</v>
      </c>
      <c r="H56" s="5">
        <f t="shared" si="3"/>
        <v>5.4244403177366785E-2</v>
      </c>
      <c r="I56" s="5">
        <f t="shared" si="4"/>
        <v>5.4865025818131574E-3</v>
      </c>
      <c r="J56">
        <v>-5.2107170382930224E-2</v>
      </c>
    </row>
    <row r="57" spans="1:10" x14ac:dyDescent="0.25">
      <c r="A57" s="1">
        <v>44317</v>
      </c>
      <c r="B57">
        <v>124.212593</v>
      </c>
      <c r="C57">
        <v>98.639999000000003</v>
      </c>
      <c r="D57">
        <v>247.020004</v>
      </c>
      <c r="E57" s="2">
        <v>4204.1099999999997</v>
      </c>
      <c r="F57" s="5">
        <f t="shared" si="1"/>
        <v>0.10097622710444498</v>
      </c>
      <c r="G57" s="5">
        <f t="shared" si="2"/>
        <v>1.0442001322404693E-2</v>
      </c>
      <c r="H57" s="5">
        <f t="shared" si="3"/>
        <v>-3.0200007607480983E-2</v>
      </c>
      <c r="I57" s="5">
        <f t="shared" si="4"/>
        <v>2.221397632316946E-2</v>
      </c>
      <c r="J57">
        <v>0.10097622710444498</v>
      </c>
    </row>
    <row r="58" spans="1:10" x14ac:dyDescent="0.25">
      <c r="A58" s="1">
        <v>44348</v>
      </c>
      <c r="B58">
        <v>136.755112</v>
      </c>
      <c r="C58">
        <v>99.669998000000007</v>
      </c>
      <c r="D58">
        <v>239.55999800000001</v>
      </c>
      <c r="E58" s="2">
        <v>4297.5</v>
      </c>
      <c r="F58" s="5">
        <f t="shared" si="1"/>
        <v>6.4982382523294691E-2</v>
      </c>
      <c r="G58" s="5">
        <f t="shared" si="2"/>
        <v>-3.0600933693206378E-2</v>
      </c>
      <c r="H58" s="5">
        <f t="shared" si="3"/>
        <v>-5.4600108988145823E-2</v>
      </c>
      <c r="I58" s="5">
        <f t="shared" si="4"/>
        <v>2.274810936591054E-2</v>
      </c>
      <c r="J58">
        <v>6.4982382523294691E-2</v>
      </c>
    </row>
    <row r="59" spans="1:10" x14ac:dyDescent="0.25">
      <c r="A59" s="1">
        <v>44378</v>
      </c>
      <c r="B59">
        <v>145.641785</v>
      </c>
      <c r="C59">
        <v>96.620002999999997</v>
      </c>
      <c r="D59">
        <v>226.479996</v>
      </c>
      <c r="E59" s="2">
        <v>4395.26</v>
      </c>
      <c r="F59" s="5">
        <f t="shared" si="1"/>
        <v>4.0929696103353841E-2</v>
      </c>
      <c r="G59" s="5">
        <f t="shared" si="2"/>
        <v>8.6938105352780681E-3</v>
      </c>
      <c r="H59" s="5">
        <f t="shared" si="3"/>
        <v>-3.0819481293173467E-2</v>
      </c>
      <c r="I59" s="5">
        <f t="shared" si="4"/>
        <v>2.8990321391681118E-2</v>
      </c>
      <c r="J59">
        <v>4.0929696103353841E-2</v>
      </c>
    </row>
    <row r="60" spans="1:10" x14ac:dyDescent="0.25">
      <c r="A60" s="1">
        <v>44409</v>
      </c>
      <c r="B60">
        <v>151.602859</v>
      </c>
      <c r="C60">
        <v>97.459998999999996</v>
      </c>
      <c r="D60">
        <v>219.5</v>
      </c>
      <c r="E60" s="2">
        <v>4522.68</v>
      </c>
      <c r="F60" s="5">
        <f t="shared" si="1"/>
        <v>-5.7867358556872528E-2</v>
      </c>
      <c r="G60" s="5">
        <f t="shared" si="2"/>
        <v>8.1264088664724898E-2</v>
      </c>
      <c r="H60" s="5">
        <f t="shared" si="3"/>
        <v>2.6697043280182298E-2</v>
      </c>
      <c r="I60" s="5">
        <f t="shared" si="4"/>
        <v>-3.6089221435078422E-2</v>
      </c>
      <c r="J60">
        <v>-5.7867358556872528E-2</v>
      </c>
    </row>
    <row r="61" spans="1:10" x14ac:dyDescent="0.25">
      <c r="A61" s="1">
        <v>44440</v>
      </c>
      <c r="B61">
        <v>142.83000200000001</v>
      </c>
      <c r="C61">
        <v>105.379997</v>
      </c>
      <c r="D61">
        <v>225.36000100000001</v>
      </c>
      <c r="E61" s="2">
        <v>4359.46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9B12-00B0-4FB4-B0C4-B930DAE6FBFB}">
  <dimension ref="A1:E9"/>
  <sheetViews>
    <sheetView zoomScale="130" zoomScaleNormal="130" workbookViewId="0">
      <selection sqref="A1:XFD1048576"/>
    </sheetView>
  </sheetViews>
  <sheetFormatPr defaultRowHeight="39" customHeight="1" x14ac:dyDescent="0.25"/>
  <cols>
    <col min="1" max="1" width="62.85546875" customWidth="1"/>
    <col min="3" max="3" width="23.28515625" customWidth="1"/>
  </cols>
  <sheetData>
    <row r="1" spans="1:5" ht="39" customHeight="1" x14ac:dyDescent="0.25">
      <c r="A1" s="12"/>
    </row>
    <row r="2" spans="1:5" ht="39" customHeight="1" x14ac:dyDescent="0.25">
      <c r="A2" s="13"/>
      <c r="D2" s="14"/>
      <c r="E2" s="14"/>
    </row>
    <row r="3" spans="1:5" ht="39" customHeight="1" x14ac:dyDescent="0.25">
      <c r="A3" s="13"/>
      <c r="D3" s="14"/>
      <c r="E3" s="14"/>
    </row>
    <row r="4" spans="1:5" ht="39" customHeight="1" x14ac:dyDescent="0.25">
      <c r="A4" s="13"/>
      <c r="D4" s="14"/>
      <c r="E4" s="14"/>
    </row>
    <row r="5" spans="1:5" ht="39" customHeight="1" x14ac:dyDescent="0.25">
      <c r="A5" s="13"/>
      <c r="D5" s="14"/>
      <c r="E5" s="14"/>
    </row>
    <row r="6" spans="1:5" ht="39" customHeight="1" x14ac:dyDescent="0.25">
      <c r="A6" s="13"/>
      <c r="D6" s="14"/>
      <c r="E6" s="14"/>
    </row>
    <row r="7" spans="1:5" ht="39" customHeight="1" x14ac:dyDescent="0.25">
      <c r="D7" s="9"/>
    </row>
    <row r="8" spans="1:5" ht="39" customHeight="1" x14ac:dyDescent="0.25">
      <c r="D8" s="15"/>
    </row>
    <row r="9" spans="1:5" ht="39" customHeight="1" x14ac:dyDescent="0.25">
      <c r="D9" s="3"/>
    </row>
  </sheetData>
  <dataConsolidate/>
  <pageMargins left="0.7" right="0.7" top="0.75" bottom="0.75" header="0.3" footer="0.3"/>
  <pageSetup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stock_analysis_normal_distribut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Foley, Maggie</dc:creator>
  <cp:lastModifiedBy>Foley, Maggie</cp:lastModifiedBy>
  <dcterms:created xsi:type="dcterms:W3CDTF">2021-10-05T15:07:07Z</dcterms:created>
  <dcterms:modified xsi:type="dcterms:W3CDTF">2021-10-07T16:15:20Z</dcterms:modified>
</cp:coreProperties>
</file>