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70" yWindow="45" windowWidth="11370" windowHeight="9120"/>
  </bookViews>
  <sheets>
    <sheet name="04 Case model" sheetId="1" r:id="rId1"/>
  </sheets>
  <definedNames>
    <definedName name="_xlnm.Print_Area" localSheetId="0">'04 Case model'!$A$1:$H$81</definedName>
    <definedName name="taxtable">'04 Case model'!#REF!</definedName>
    <definedName name="taxtable2">'04 Case model'!#REF!</definedName>
  </definedNames>
  <calcPr calcId="125725" iterateDelta="1E-4"/>
</workbook>
</file>

<file path=xl/calcChain.xml><?xml version="1.0" encoding="utf-8"?>
<calcChain xmlns="http://schemas.openxmlformats.org/spreadsheetml/2006/main">
  <c r="F58" i="1"/>
  <c r="G58"/>
  <c r="F59"/>
  <c r="G59"/>
  <c r="H1"/>
  <c r="G31" l="1"/>
  <c r="F55" s="1"/>
  <c r="F31"/>
  <c r="E55" s="1"/>
  <c r="H9"/>
  <c r="H31" s="1"/>
  <c r="G55" s="1"/>
  <c r="F14"/>
  <c r="F24"/>
  <c r="F36"/>
  <c r="F37" s="1"/>
  <c r="F17"/>
  <c r="F28"/>
  <c r="H36"/>
  <c r="H37" s="1"/>
  <c r="H39" s="1"/>
  <c r="G36"/>
  <c r="G37" s="1"/>
  <c r="G39" s="1"/>
  <c r="G28"/>
  <c r="G24"/>
  <c r="H28"/>
  <c r="H24"/>
  <c r="G14"/>
  <c r="H14"/>
  <c r="G17"/>
  <c r="F60" s="1"/>
  <c r="H17"/>
  <c r="G60" s="1"/>
  <c r="G56" l="1"/>
  <c r="G57"/>
  <c r="G41"/>
  <c r="F63"/>
  <c r="F64"/>
  <c r="F69"/>
  <c r="F56"/>
  <c r="F57"/>
  <c r="G62"/>
  <c r="G71"/>
  <c r="G72"/>
  <c r="F62"/>
  <c r="F72"/>
  <c r="F71"/>
  <c r="H41"/>
  <c r="G63"/>
  <c r="G64"/>
  <c r="G69"/>
  <c r="F39"/>
  <c r="F18"/>
  <c r="G18"/>
  <c r="F61" s="1"/>
  <c r="H29"/>
  <c r="G29"/>
  <c r="F29"/>
  <c r="H18"/>
  <c r="G61" s="1"/>
  <c r="G42"/>
  <c r="G43" s="1"/>
  <c r="H42"/>
  <c r="H43" s="1"/>
  <c r="F41"/>
  <c r="F68" l="1"/>
  <c r="F70"/>
  <c r="F65"/>
  <c r="F67"/>
  <c r="G66"/>
  <c r="G65"/>
  <c r="G67"/>
  <c r="G68"/>
  <c r="G70"/>
  <c r="F66"/>
  <c r="F42"/>
  <c r="F43" s="1"/>
</calcChain>
</file>

<file path=xl/comments1.xml><?xml version="1.0" encoding="utf-8"?>
<comments xmlns="http://schemas.openxmlformats.org/spreadsheetml/2006/main">
  <authors>
    <author>Christopher Buzzard</author>
  </authors>
  <commentList>
    <comment ref="F9" authorId="0">
      <text>
        <r>
          <rPr>
            <b/>
            <sz val="8"/>
            <color indexed="81"/>
            <rFont val="Tahoma"/>
          </rPr>
          <t>The "E" reflects the fact that these are estimated figures.</t>
        </r>
      </text>
    </comment>
    <comment ref="F31" authorId="0">
      <text>
        <r>
          <rPr>
            <b/>
            <sz val="8"/>
            <color indexed="81"/>
            <rFont val="Tahoma"/>
          </rPr>
          <t>The "E" reflects the fact that these are estimated figures.</t>
        </r>
      </text>
    </comment>
    <comment ref="E55" authorId="0">
      <text>
        <r>
          <rPr>
            <b/>
            <sz val="8"/>
            <color indexed="81"/>
            <rFont val="Tahoma"/>
          </rPr>
          <t>The "E" reflects the fact that these are estimated figures.</t>
        </r>
      </text>
    </comment>
  </commentList>
</comments>
</file>

<file path=xl/sharedStrings.xml><?xml version="1.0" encoding="utf-8"?>
<sst xmlns="http://schemas.openxmlformats.org/spreadsheetml/2006/main" count="93" uniqueCount="84">
  <si>
    <t>Earnings before interest and taxes (EBIT)</t>
  </si>
  <si>
    <t>Earnings before taxes (EBT)</t>
  </si>
  <si>
    <t>Assets</t>
  </si>
  <si>
    <t>Accounts receivable</t>
  </si>
  <si>
    <t>Inventories</t>
  </si>
  <si>
    <t>Total current assets</t>
  </si>
  <si>
    <t>Total assets</t>
  </si>
  <si>
    <t>Liabilities and equity</t>
  </si>
  <si>
    <t>Accounts payable</t>
  </si>
  <si>
    <t>Notes payable</t>
  </si>
  <si>
    <t>Accruals</t>
  </si>
  <si>
    <t>Total current liabilities</t>
  </si>
  <si>
    <t>Long-term bonds</t>
  </si>
  <si>
    <t>Retained earnings</t>
  </si>
  <si>
    <t>Total common equity</t>
  </si>
  <si>
    <t>Total liabilities and equity</t>
  </si>
  <si>
    <t>Tax rate</t>
  </si>
  <si>
    <t>Cost of goods sold</t>
  </si>
  <si>
    <t>Other expenses</t>
  </si>
  <si>
    <t>Net Income</t>
  </si>
  <si>
    <t>Taxes (40%)</t>
  </si>
  <si>
    <t>Shares outstanding</t>
  </si>
  <si>
    <t>Lease payments</t>
  </si>
  <si>
    <t>Common stock (100,000 shares)</t>
  </si>
  <si>
    <t>PART B</t>
  </si>
  <si>
    <t>n.a.</t>
  </si>
  <si>
    <t>Gross fixed assets</t>
  </si>
  <si>
    <t>Net fixed assets</t>
  </si>
  <si>
    <t>Stock price</t>
  </si>
  <si>
    <t>Sinking fund payments</t>
  </si>
  <si>
    <t>Industry</t>
  </si>
  <si>
    <t>Average</t>
  </si>
  <si>
    <t>Book value per share (BVPS)</t>
  </si>
  <si>
    <t>x</t>
  </si>
  <si>
    <t>Sales</t>
  </si>
  <si>
    <t>Dividends per share (DPS)</t>
  </si>
  <si>
    <t>Earnings per share (EPS)</t>
  </si>
  <si>
    <t>This spreadsheet model is designed to be used in conjunction with the chapter's integrated case and the related PowerPoint slide presentation.</t>
  </si>
  <si>
    <t>EXHIBITS: INPUT DATA (for D'Leon)</t>
  </si>
  <si>
    <t>Chapter 4.   Analysis of Financial Statements</t>
  </si>
  <si>
    <t>Cash</t>
  </si>
  <si>
    <t>Less: accumulated depreciation</t>
  </si>
  <si>
    <t>Interest expense</t>
  </si>
  <si>
    <t>Days sales outstanding (DSO)</t>
  </si>
  <si>
    <t>Profit margin</t>
  </si>
  <si>
    <t>Basic earning power (BEP)</t>
  </si>
  <si>
    <t xml:space="preserve">Current </t>
  </si>
  <si>
    <t>Quick</t>
  </si>
  <si>
    <t xml:space="preserve">Inventory turnover </t>
  </si>
  <si>
    <t xml:space="preserve">Fixed assets turnover </t>
  </si>
  <si>
    <t>Total assets turnover</t>
  </si>
  <si>
    <t xml:space="preserve">Times interest earned (TIE) </t>
  </si>
  <si>
    <t>Return on assets (ROA)</t>
  </si>
  <si>
    <t>Return on equity (ROE)</t>
  </si>
  <si>
    <t>Price/earnings (P/E)</t>
  </si>
  <si>
    <t>Market/book (M/B)</t>
  </si>
  <si>
    <t>EBITDA</t>
  </si>
  <si>
    <t>Operating margin</t>
  </si>
  <si>
    <t>Total operating exp. excl. depreciation and amortization</t>
  </si>
  <si>
    <t>Depreciation and amortization</t>
  </si>
  <si>
    <r>
      <t>Table IC4.1</t>
    </r>
    <r>
      <rPr>
        <b/>
        <sz val="10"/>
        <color indexed="17"/>
        <rFont val="Arial"/>
        <family val="2"/>
      </rPr>
      <t xml:space="preserve">   Balance Sheets</t>
    </r>
  </si>
  <si>
    <r>
      <t>Table IC4.2</t>
    </r>
    <r>
      <rPr>
        <b/>
        <sz val="10"/>
        <color indexed="17"/>
        <rFont val="Arial"/>
        <family val="2"/>
      </rPr>
      <t xml:space="preserve">   Income Statements</t>
    </r>
  </si>
  <si>
    <r>
      <t>TABLE IC4.3</t>
    </r>
    <r>
      <rPr>
        <b/>
        <sz val="10"/>
        <color indexed="17"/>
        <rFont val="Arial"/>
        <family val="2"/>
      </rPr>
      <t xml:space="preserve">   Ratio Analysis</t>
    </r>
  </si>
  <si>
    <t>Debt-to-capital ratio</t>
  </si>
  <si>
    <t>Return on invested capital (ROIC)</t>
  </si>
  <si>
    <t>2019E</t>
  </si>
  <si>
    <t>Use the DuPont equation to provide a summary and overview of D’Leon’s financial condition as projected for 2019.</t>
  </si>
  <si>
    <r>
      <t>ROE</t>
    </r>
    <r>
      <rPr>
        <b/>
        <vertAlign val="subscript"/>
        <sz val="10"/>
        <rFont val="Arial"/>
        <family val="2"/>
      </rPr>
      <t>2019</t>
    </r>
    <r>
      <rPr>
        <b/>
        <sz val="10"/>
        <rFont val="Arial"/>
        <family val="2"/>
      </rPr>
      <t xml:space="preserve">   =  </t>
    </r>
  </si>
  <si>
    <r>
      <t>ROE</t>
    </r>
    <r>
      <rPr>
        <b/>
        <vertAlign val="subscript"/>
        <sz val="10"/>
        <color indexed="16"/>
        <rFont val="Arial"/>
        <family val="2"/>
      </rPr>
      <t>2019</t>
    </r>
    <r>
      <rPr>
        <b/>
        <sz val="10"/>
        <color indexed="16"/>
        <rFont val="Arial"/>
        <family val="2"/>
      </rPr>
      <t xml:space="preserve">   =  </t>
    </r>
  </si>
  <si>
    <r>
      <t>Profit margin</t>
    </r>
    <r>
      <rPr>
        <b/>
        <vertAlign val="subscript"/>
        <sz val="9"/>
        <rFont val="Arial"/>
        <family val="2"/>
      </rPr>
      <t>2019</t>
    </r>
  </si>
  <si>
    <r>
      <t>Total assets turnover</t>
    </r>
    <r>
      <rPr>
        <b/>
        <vertAlign val="subscript"/>
        <sz val="10"/>
        <rFont val="Arial"/>
        <family val="2"/>
      </rPr>
      <t>2019</t>
    </r>
  </si>
  <si>
    <r>
      <t>Equity multiplier</t>
    </r>
    <r>
      <rPr>
        <b/>
        <vertAlign val="subscript"/>
        <sz val="10"/>
        <rFont val="Arial"/>
        <family val="2"/>
      </rPr>
      <t>2019</t>
    </r>
  </si>
  <si>
    <t>chapter 4 case study</t>
  </si>
  <si>
    <t xml:space="preserve"> </t>
  </si>
  <si>
    <r>
      <t>ROE</t>
    </r>
    <r>
      <rPr>
        <b/>
        <vertAlign val="subscript"/>
        <sz val="10"/>
        <rFont val="Arial"/>
        <family val="2"/>
      </rPr>
      <t>2018</t>
    </r>
    <r>
      <rPr>
        <b/>
        <sz val="10"/>
        <rFont val="Arial"/>
        <family val="2"/>
      </rPr>
      <t xml:space="preserve">   =  </t>
    </r>
  </si>
  <si>
    <r>
      <t>ROE</t>
    </r>
    <r>
      <rPr>
        <b/>
        <vertAlign val="subscript"/>
        <sz val="10"/>
        <color indexed="16"/>
        <rFont val="Arial"/>
        <family val="2"/>
      </rPr>
      <t>2018</t>
    </r>
    <r>
      <rPr>
        <b/>
        <sz val="10"/>
        <color indexed="16"/>
        <rFont val="Arial"/>
        <family val="2"/>
      </rPr>
      <t xml:space="preserve">   =  </t>
    </r>
  </si>
  <si>
    <r>
      <t>Profit margin</t>
    </r>
    <r>
      <rPr>
        <b/>
        <vertAlign val="subscript"/>
        <sz val="9"/>
        <rFont val="Arial"/>
        <family val="2"/>
      </rPr>
      <t>2018</t>
    </r>
  </si>
  <si>
    <r>
      <t>Total assets turnover</t>
    </r>
    <r>
      <rPr>
        <b/>
        <vertAlign val="subscript"/>
        <sz val="10"/>
        <rFont val="Arial"/>
        <family val="2"/>
      </rPr>
      <t>2018</t>
    </r>
  </si>
  <si>
    <r>
      <t>Equity multiplier</t>
    </r>
    <r>
      <rPr>
        <b/>
        <vertAlign val="subscript"/>
        <sz val="10"/>
        <rFont val="Arial"/>
        <family val="2"/>
      </rPr>
      <t>2018</t>
    </r>
  </si>
  <si>
    <r>
      <t>ROE</t>
    </r>
    <r>
      <rPr>
        <b/>
        <vertAlign val="subscript"/>
        <sz val="10"/>
        <rFont val="Arial"/>
        <family val="2"/>
      </rPr>
      <t>2017</t>
    </r>
    <r>
      <rPr>
        <b/>
        <sz val="10"/>
        <rFont val="Arial"/>
        <family val="2"/>
      </rPr>
      <t xml:space="preserve">   =  </t>
    </r>
  </si>
  <si>
    <r>
      <t>ROE</t>
    </r>
    <r>
      <rPr>
        <b/>
        <vertAlign val="subscript"/>
        <sz val="10"/>
        <color indexed="16"/>
        <rFont val="Arial"/>
        <family val="2"/>
      </rPr>
      <t>2017</t>
    </r>
    <r>
      <rPr>
        <b/>
        <sz val="10"/>
        <color indexed="16"/>
        <rFont val="Arial"/>
        <family val="2"/>
      </rPr>
      <t xml:space="preserve">   =  </t>
    </r>
  </si>
  <si>
    <r>
      <t>Profit margin</t>
    </r>
    <r>
      <rPr>
        <b/>
        <vertAlign val="subscript"/>
        <sz val="9"/>
        <rFont val="Arial"/>
        <family val="2"/>
      </rPr>
      <t>2017</t>
    </r>
  </si>
  <si>
    <r>
      <t>Total assets turnover</t>
    </r>
    <r>
      <rPr>
        <b/>
        <vertAlign val="subscript"/>
        <sz val="10"/>
        <rFont val="Arial"/>
        <family val="2"/>
      </rPr>
      <t>2017</t>
    </r>
  </si>
  <si>
    <r>
      <t>Equity multiplier</t>
    </r>
    <r>
      <rPr>
        <b/>
        <vertAlign val="subscript"/>
        <sz val="10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</si>
</sst>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"/>
    <numFmt numFmtId="165" formatCode="0.0"/>
    <numFmt numFmtId="167" formatCode="0.0%"/>
    <numFmt numFmtId="168" formatCode="0.0000"/>
    <numFmt numFmtId="169" formatCode="_(&quot;$&quot;* #,##0.000_);_(&quot;$&quot;* \(#,##0.000\);_(&quot;$&quot;* &quot;-&quot;???_);_(@_)"/>
    <numFmt numFmtId="170" formatCode="0_);[Red]\(0\)"/>
    <numFmt numFmtId="171" formatCode="0.0_);\(0.0\)"/>
  </numFmts>
  <fonts count="19">
    <font>
      <sz val="10"/>
      <name val="Arial"/>
    </font>
    <font>
      <sz val="10"/>
      <name val="Arial"/>
    </font>
    <font>
      <b/>
      <sz val="8"/>
      <color indexed="81"/>
      <name val="Tahoma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i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0"/>
      <color indexed="16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16"/>
      <name val="Arial"/>
      <family val="2"/>
    </font>
    <font>
      <b/>
      <sz val="14"/>
      <color indexed="16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 style="double">
        <color indexed="17"/>
      </bottom>
      <diagonal/>
    </border>
    <border>
      <left/>
      <right style="medium">
        <color indexed="17"/>
      </right>
      <top style="thin">
        <color indexed="17"/>
      </top>
      <bottom style="double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17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17"/>
      </right>
      <top/>
      <bottom style="medium">
        <color indexed="64"/>
      </bottom>
      <diagonal/>
    </border>
    <border>
      <left/>
      <right style="medium">
        <color indexed="17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Fill="1"/>
    <xf numFmtId="0" fontId="3" fillId="0" borderId="0" xfId="0" applyNumberFormat="1" applyFont="1" applyFill="1"/>
    <xf numFmtId="14" fontId="3" fillId="0" borderId="0" xfId="0" applyNumberFormat="1" applyFont="1" applyFill="1"/>
    <xf numFmtId="0" fontId="5" fillId="0" borderId="0" xfId="0" applyFont="1" applyFill="1"/>
    <xf numFmtId="0" fontId="3" fillId="0" borderId="0" xfId="0" quotePrefix="1" applyFont="1" applyFill="1" applyAlignment="1">
      <alignment horizontal="left"/>
    </xf>
    <xf numFmtId="0" fontId="6" fillId="0" borderId="0" xfId="0" applyFont="1" applyFill="1" applyProtection="1">
      <protection locked="0"/>
    </xf>
    <xf numFmtId="0" fontId="3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/>
    <xf numFmtId="3" fontId="7" fillId="0" borderId="0" xfId="0" applyNumberFormat="1" applyFont="1" applyFill="1"/>
    <xf numFmtId="6" fontId="7" fillId="0" borderId="0" xfId="0" applyNumberFormat="1" applyFont="1" applyFill="1"/>
    <xf numFmtId="37" fontId="7" fillId="0" borderId="0" xfId="0" applyNumberFormat="1" applyFont="1" applyFill="1"/>
    <xf numFmtId="8" fontId="7" fillId="0" borderId="0" xfId="0" applyNumberFormat="1" applyFont="1" applyFill="1"/>
    <xf numFmtId="10" fontId="7" fillId="0" borderId="0" xfId="0" applyNumberFormat="1" applyFont="1" applyFill="1"/>
    <xf numFmtId="0" fontId="12" fillId="0" borderId="1" xfId="0" applyFont="1" applyFill="1" applyBorder="1" applyAlignment="1">
      <alignment horizontal="center"/>
    </xf>
    <xf numFmtId="6" fontId="3" fillId="0" borderId="0" xfId="0" applyNumberFormat="1" applyFont="1" applyFill="1"/>
    <xf numFmtId="0" fontId="3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168" fontId="3" fillId="0" borderId="0" xfId="0" applyNumberFormat="1" applyFont="1" applyFill="1"/>
    <xf numFmtId="0" fontId="8" fillId="2" borderId="4" xfId="0" applyNumberFormat="1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8" fillId="2" borderId="6" xfId="0" applyFont="1" applyFill="1" applyBorder="1"/>
    <xf numFmtId="0" fontId="8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9" fillId="2" borderId="6" xfId="0" applyFont="1" applyFill="1" applyBorder="1"/>
    <xf numFmtId="0" fontId="8" fillId="2" borderId="0" xfId="0" applyNumberFormat="1" applyFont="1" applyFill="1" applyBorder="1"/>
    <xf numFmtId="164" fontId="8" fillId="2" borderId="0" xfId="0" applyNumberFormat="1" applyFont="1" applyFill="1" applyBorder="1"/>
    <xf numFmtId="0" fontId="8" fillId="2" borderId="0" xfId="0" applyFont="1" applyFill="1" applyBorder="1"/>
    <xf numFmtId="0" fontId="8" fillId="2" borderId="6" xfId="0" applyNumberFormat="1" applyFont="1" applyFill="1" applyBorder="1"/>
    <xf numFmtId="0" fontId="8" fillId="2" borderId="0" xfId="0" applyNumberFormat="1" applyFont="1" applyFill="1" applyBorder="1" applyAlignment="1">
      <alignment horizontal="right"/>
    </xf>
    <xf numFmtId="0" fontId="8" fillId="2" borderId="7" xfId="0" applyNumberFormat="1" applyFont="1" applyFill="1" applyBorder="1"/>
    <xf numFmtId="0" fontId="10" fillId="2" borderId="6" xfId="0" applyFont="1" applyFill="1" applyBorder="1"/>
    <xf numFmtId="0" fontId="8" fillId="2" borderId="4" xfId="0" applyNumberFormat="1" applyFont="1" applyFill="1" applyBorder="1"/>
    <xf numFmtId="164" fontId="8" fillId="2" borderId="4" xfId="0" applyNumberFormat="1" applyFont="1" applyFill="1" applyBorder="1"/>
    <xf numFmtId="164" fontId="8" fillId="2" borderId="5" xfId="0" applyNumberFormat="1" applyFont="1" applyFill="1" applyBorder="1"/>
    <xf numFmtId="6" fontId="8" fillId="2" borderId="0" xfId="0" applyNumberFormat="1" applyFont="1" applyFill="1" applyBorder="1"/>
    <xf numFmtId="37" fontId="8" fillId="2" borderId="0" xfId="0" applyNumberFormat="1" applyFont="1" applyFill="1" applyBorder="1"/>
    <xf numFmtId="37" fontId="8" fillId="2" borderId="7" xfId="0" applyNumberFormat="1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8" fillId="2" borderId="7" xfId="0" applyFont="1" applyFill="1" applyBorder="1"/>
    <xf numFmtId="1" fontId="8" fillId="2" borderId="4" xfId="0" applyNumberFormat="1" applyFont="1" applyFill="1" applyBorder="1"/>
    <xf numFmtId="1" fontId="8" fillId="2" borderId="5" xfId="0" applyNumberFormat="1" applyFont="1" applyFill="1" applyBorder="1"/>
    <xf numFmtId="38" fontId="8" fillId="2" borderId="0" xfId="0" applyNumberFormat="1" applyFont="1" applyFill="1" applyBorder="1"/>
    <xf numFmtId="9" fontId="8" fillId="2" borderId="0" xfId="1" applyFont="1" applyFill="1" applyBorder="1"/>
    <xf numFmtId="0" fontId="3" fillId="2" borderId="0" xfId="0" applyNumberFormat="1" applyFont="1" applyFill="1" applyBorder="1"/>
    <xf numFmtId="0" fontId="3" fillId="2" borderId="7" xfId="0" applyNumberFormat="1" applyFont="1" applyFill="1" applyBorder="1"/>
    <xf numFmtId="3" fontId="8" fillId="2" borderId="0" xfId="0" applyNumberFormat="1" applyFont="1" applyFill="1" applyBorder="1"/>
    <xf numFmtId="3" fontId="8" fillId="2" borderId="7" xfId="0" applyNumberFormat="1" applyFont="1" applyFill="1" applyBorder="1"/>
    <xf numFmtId="10" fontId="8" fillId="2" borderId="0" xfId="0" applyNumberFormat="1" applyFont="1" applyFill="1" applyBorder="1"/>
    <xf numFmtId="10" fontId="8" fillId="2" borderId="7" xfId="0" applyNumberFormat="1" applyFont="1" applyFill="1" applyBorder="1"/>
    <xf numFmtId="0" fontId="11" fillId="2" borderId="6" xfId="0" applyFont="1" applyFill="1" applyBorder="1"/>
    <xf numFmtId="0" fontId="8" fillId="2" borderId="7" xfId="0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8" fontId="8" fillId="2" borderId="0" xfId="0" applyNumberFormat="1" applyFont="1" applyFill="1" applyBorder="1" applyAlignment="1">
      <alignment horizont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9" fillId="2" borderId="11" xfId="0" applyFont="1" applyFill="1" applyBorder="1"/>
    <xf numFmtId="0" fontId="16" fillId="0" borderId="0" xfId="0" applyFont="1" applyFill="1"/>
    <xf numFmtId="165" fontId="8" fillId="2" borderId="7" xfId="0" applyNumberFormat="1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center"/>
    </xf>
    <xf numFmtId="167" fontId="8" fillId="2" borderId="7" xfId="0" applyNumberFormat="1" applyFont="1" applyFill="1" applyBorder="1" applyAlignment="1">
      <alignment horizontal="center"/>
    </xf>
    <xf numFmtId="41" fontId="8" fillId="2" borderId="0" xfId="0" applyNumberFormat="1" applyFont="1" applyFill="1" applyBorder="1"/>
    <xf numFmtId="41" fontId="8" fillId="2" borderId="7" xfId="0" applyNumberFormat="1" applyFont="1" applyFill="1" applyBorder="1"/>
    <xf numFmtId="41" fontId="8" fillId="2" borderId="12" xfId="0" applyNumberFormat="1" applyFont="1" applyFill="1" applyBorder="1"/>
    <xf numFmtId="41" fontId="8" fillId="2" borderId="13" xfId="0" applyNumberFormat="1" applyFont="1" applyFill="1" applyBorder="1"/>
    <xf numFmtId="42" fontId="8" fillId="2" borderId="0" xfId="0" applyNumberFormat="1" applyFont="1" applyFill="1" applyBorder="1"/>
    <xf numFmtId="42" fontId="8" fillId="2" borderId="7" xfId="0" applyNumberFormat="1" applyFont="1" applyFill="1" applyBorder="1"/>
    <xf numFmtId="42" fontId="8" fillId="2" borderId="14" xfId="0" applyNumberFormat="1" applyFont="1" applyFill="1" applyBorder="1"/>
    <xf numFmtId="42" fontId="8" fillId="2" borderId="15" xfId="0" applyNumberFormat="1" applyFont="1" applyFill="1" applyBorder="1"/>
    <xf numFmtId="42" fontId="8" fillId="2" borderId="16" xfId="0" applyNumberFormat="1" applyFont="1" applyFill="1" applyBorder="1"/>
    <xf numFmtId="42" fontId="8" fillId="2" borderId="17" xfId="0" applyNumberFormat="1" applyFont="1" applyFill="1" applyBorder="1"/>
    <xf numFmtId="42" fontId="8" fillId="2" borderId="18" xfId="0" applyNumberFormat="1" applyFont="1" applyFill="1" applyBorder="1"/>
    <xf numFmtId="41" fontId="8" fillId="2" borderId="19" xfId="0" applyNumberFormat="1" applyFont="1" applyFill="1" applyBorder="1"/>
    <xf numFmtId="41" fontId="8" fillId="2" borderId="20" xfId="0" applyNumberFormat="1" applyFont="1" applyFill="1" applyBorder="1"/>
    <xf numFmtId="42" fontId="8" fillId="2" borderId="21" xfId="0" applyNumberFormat="1" applyFont="1" applyFill="1" applyBorder="1"/>
    <xf numFmtId="42" fontId="8" fillId="2" borderId="20" xfId="0" applyNumberFormat="1" applyFont="1" applyFill="1" applyBorder="1"/>
    <xf numFmtId="169" fontId="8" fillId="2" borderId="0" xfId="0" applyNumberFormat="1" applyFont="1" applyFill="1" applyBorder="1"/>
    <xf numFmtId="169" fontId="8" fillId="2" borderId="7" xfId="0" applyNumberFormat="1" applyFont="1" applyFill="1" applyBorder="1"/>
    <xf numFmtId="44" fontId="8" fillId="2" borderId="0" xfId="0" applyNumberFormat="1" applyFont="1" applyFill="1" applyBorder="1"/>
    <xf numFmtId="44" fontId="8" fillId="2" borderId="7" xfId="0" applyNumberFormat="1" applyFont="1" applyFill="1" applyBorder="1"/>
    <xf numFmtId="0" fontId="8" fillId="2" borderId="22" xfId="0" applyNumberFormat="1" applyFont="1" applyFill="1" applyBorder="1" applyAlignment="1">
      <alignment horizontal="center"/>
    </xf>
    <xf numFmtId="0" fontId="18" fillId="0" borderId="0" xfId="0" applyNumberFormat="1" applyFont="1" applyFill="1"/>
    <xf numFmtId="170" fontId="7" fillId="0" borderId="0" xfId="0" applyNumberFormat="1" applyFont="1" applyFill="1"/>
    <xf numFmtId="0" fontId="18" fillId="0" borderId="0" xfId="0" applyFont="1" applyFill="1"/>
    <xf numFmtId="42" fontId="8" fillId="2" borderId="23" xfId="0" applyNumberFormat="1" applyFont="1" applyFill="1" applyBorder="1"/>
    <xf numFmtId="171" fontId="8" fillId="2" borderId="0" xfId="0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10" fontId="12" fillId="3" borderId="3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22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3</xdr:row>
      <xdr:rowOff>123825</xdr:rowOff>
    </xdr:from>
    <xdr:to>
      <xdr:col>7</xdr:col>
      <xdr:colOff>742950</xdr:colOff>
      <xdr:row>3</xdr:row>
      <xdr:rowOff>123825</xdr:rowOff>
    </xdr:to>
    <xdr:sp macro="" textlink="">
      <xdr:nvSpPr>
        <xdr:cNvPr id="1143" name="Line 32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>
          <a:spLocks noChangeShapeType="1"/>
        </xdr:cNvSpPr>
      </xdr:nvSpPr>
      <xdr:spPr bwMode="auto">
        <a:xfrm>
          <a:off x="5067300" y="676275"/>
          <a:ext cx="12192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6</xdr:col>
      <xdr:colOff>466725</xdr:colOff>
      <xdr:row>3</xdr:row>
      <xdr:rowOff>104775</xdr:rowOff>
    </xdr:from>
    <xdr:to>
      <xdr:col>7</xdr:col>
      <xdr:colOff>723900</xdr:colOff>
      <xdr:row>3</xdr:row>
      <xdr:rowOff>104775</xdr:rowOff>
    </xdr:to>
    <xdr:sp macro="" textlink="">
      <xdr:nvSpPr>
        <xdr:cNvPr id="1144" name="Line 33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>
          <a:spLocks noChangeShapeType="1"/>
        </xdr:cNvSpPr>
      </xdr:nvSpPr>
      <xdr:spPr bwMode="auto">
        <a:xfrm>
          <a:off x="5276850" y="657225"/>
          <a:ext cx="9906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6</xdr:col>
      <xdr:colOff>171450</xdr:colOff>
      <xdr:row>3</xdr:row>
      <xdr:rowOff>85725</xdr:rowOff>
    </xdr:from>
    <xdr:to>
      <xdr:col>7</xdr:col>
      <xdr:colOff>733425</xdr:colOff>
      <xdr:row>3</xdr:row>
      <xdr:rowOff>85725</xdr:rowOff>
    </xdr:to>
    <xdr:sp macro="" textlink="">
      <xdr:nvSpPr>
        <xdr:cNvPr id="1145" name="Line 34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>
          <a:spLocks noChangeShapeType="1"/>
        </xdr:cNvSpPr>
      </xdr:nvSpPr>
      <xdr:spPr bwMode="auto">
        <a:xfrm>
          <a:off x="4981575" y="638175"/>
          <a:ext cx="12954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6</xdr:col>
      <xdr:colOff>247650</xdr:colOff>
      <xdr:row>3</xdr:row>
      <xdr:rowOff>104775</xdr:rowOff>
    </xdr:from>
    <xdr:to>
      <xdr:col>7</xdr:col>
      <xdr:colOff>704850</xdr:colOff>
      <xdr:row>3</xdr:row>
      <xdr:rowOff>104775</xdr:rowOff>
    </xdr:to>
    <xdr:sp macro="" textlink="">
      <xdr:nvSpPr>
        <xdr:cNvPr id="1146" name="Line 35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>
          <a:spLocks noChangeShapeType="1"/>
        </xdr:cNvSpPr>
      </xdr:nvSpPr>
      <xdr:spPr bwMode="auto">
        <a:xfrm>
          <a:off x="5057775" y="657225"/>
          <a:ext cx="1190625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495300</xdr:colOff>
      <xdr:row>4</xdr:row>
      <xdr:rowOff>0</xdr:rowOff>
    </xdr:to>
    <xdr:sp macro="" textlink="">
      <xdr:nvSpPr>
        <xdr:cNvPr id="1147" name="Line 36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>
          <a:spLocks noChangeShapeType="1"/>
        </xdr:cNvSpPr>
      </xdr:nvSpPr>
      <xdr:spPr bwMode="auto">
        <a:xfrm>
          <a:off x="4924425" y="914400"/>
          <a:ext cx="1114425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0</xdr:col>
      <xdr:colOff>200025</xdr:colOff>
      <xdr:row>4</xdr:row>
      <xdr:rowOff>0</xdr:rowOff>
    </xdr:from>
    <xdr:to>
      <xdr:col>2</xdr:col>
      <xdr:colOff>514350</xdr:colOff>
      <xdr:row>4</xdr:row>
      <xdr:rowOff>0</xdr:rowOff>
    </xdr:to>
    <xdr:sp macro="" textlink="">
      <xdr:nvSpPr>
        <xdr:cNvPr id="1148" name="Line 37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>
          <a:spLocks noChangeShapeType="1"/>
        </xdr:cNvSpPr>
      </xdr:nvSpPr>
      <xdr:spPr bwMode="auto">
        <a:xfrm>
          <a:off x="200025" y="914400"/>
          <a:ext cx="19812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6</xdr:col>
      <xdr:colOff>371475</xdr:colOff>
      <xdr:row>1</xdr:row>
      <xdr:rowOff>95250</xdr:rowOff>
    </xdr:from>
    <xdr:to>
      <xdr:col>7</xdr:col>
      <xdr:colOff>733425</xdr:colOff>
      <xdr:row>1</xdr:row>
      <xdr:rowOff>95250</xdr:rowOff>
    </xdr:to>
    <xdr:sp macro="" textlink="">
      <xdr:nvSpPr>
        <xdr:cNvPr id="1149" name="Line 38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>
          <a:spLocks noChangeShapeType="1"/>
        </xdr:cNvSpPr>
      </xdr:nvSpPr>
      <xdr:spPr bwMode="auto">
        <a:xfrm>
          <a:off x="5181600" y="257175"/>
          <a:ext cx="1095375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21</xdr:row>
      <xdr:rowOff>76200</xdr:rowOff>
    </xdr:from>
    <xdr:to>
      <xdr:col>11</xdr:col>
      <xdr:colOff>638175</xdr:colOff>
      <xdr:row>21</xdr:row>
      <xdr:rowOff>76200</xdr:rowOff>
    </xdr:to>
    <xdr:sp macro="" textlink="">
      <xdr:nvSpPr>
        <xdr:cNvPr id="1150" name="Line 39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>
          <a:spLocks noChangeShapeType="1"/>
        </xdr:cNvSpPr>
      </xdr:nvSpPr>
      <xdr:spPr bwMode="auto">
        <a:xfrm>
          <a:off x="8677275" y="3857625"/>
          <a:ext cx="53340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topLeftCell="A70" zoomScaleNormal="100" zoomScaleSheetLayoutView="100" workbookViewId="0">
      <selection activeCell="H91" sqref="H91"/>
    </sheetView>
  </sheetViews>
  <sheetFormatPr defaultColWidth="11" defaultRowHeight="12.75"/>
  <cols>
    <col min="1" max="1" width="13.5703125" style="1" customWidth="1"/>
    <col min="2" max="2" width="14.5703125" style="2" customWidth="1"/>
    <col min="3" max="3" width="13.5703125" style="1" customWidth="1"/>
    <col min="4" max="4" width="11.85546875" style="1" customWidth="1"/>
    <col min="5" max="5" width="12.7109375" style="1" customWidth="1"/>
    <col min="6" max="7" width="11" style="1" customWidth="1"/>
    <col min="8" max="8" width="12.42578125" style="1" customWidth="1"/>
    <col min="9" max="9" width="11" style="1"/>
    <col min="10" max="10" width="12.42578125" style="1" customWidth="1"/>
    <col min="11" max="16384" width="11" style="1"/>
  </cols>
  <sheetData>
    <row r="1" spans="1:14">
      <c r="A1" s="1" t="s">
        <v>72</v>
      </c>
      <c r="B1" s="87"/>
      <c r="D1" s="96" t="s">
        <v>73</v>
      </c>
      <c r="E1" s="96"/>
      <c r="H1" s="3">
        <f ca="1">TODAY()</f>
        <v>44225</v>
      </c>
    </row>
    <row r="2" spans="1:14">
      <c r="H2" s="4"/>
      <c r="J2" s="5"/>
    </row>
    <row r="3" spans="1:14" s="4" customFormat="1" ht="18">
      <c r="A3" s="98" t="s">
        <v>39</v>
      </c>
      <c r="B3" s="98"/>
      <c r="C3" s="98"/>
      <c r="D3" s="98"/>
      <c r="E3" s="98"/>
      <c r="F3" s="98"/>
      <c r="G3" s="98"/>
      <c r="H3" s="98"/>
      <c r="J3" s="5"/>
    </row>
    <row r="4" spans="1:14" s="4" customFormat="1" ht="28.5" customHeight="1">
      <c r="A4" s="97" t="s">
        <v>37</v>
      </c>
      <c r="B4" s="97"/>
      <c r="C4" s="97"/>
      <c r="D4" s="97"/>
      <c r="E4" s="97"/>
      <c r="F4" s="97"/>
      <c r="G4" s="97"/>
      <c r="J4" s="5"/>
      <c r="K4" s="1"/>
      <c r="L4" s="1"/>
    </row>
    <row r="5" spans="1:14" ht="13.5" thickBot="1">
      <c r="A5" s="6"/>
      <c r="B5" s="7"/>
      <c r="C5" s="8"/>
      <c r="D5" s="8"/>
      <c r="E5" s="8"/>
      <c r="F5" s="8"/>
      <c r="G5" s="8"/>
      <c r="H5" s="8"/>
      <c r="J5" s="9"/>
      <c r="K5" s="10"/>
      <c r="L5" s="10"/>
      <c r="M5" s="10"/>
      <c r="N5" s="9"/>
    </row>
    <row r="6" spans="1:14" ht="15.75">
      <c r="A6" s="62" t="s">
        <v>38</v>
      </c>
      <c r="B6" s="21"/>
      <c r="C6" s="22"/>
      <c r="D6" s="22"/>
      <c r="E6" s="22"/>
      <c r="F6" s="22"/>
      <c r="G6" s="22"/>
      <c r="H6" s="23"/>
      <c r="J6" s="9"/>
      <c r="K6" s="11"/>
      <c r="L6" s="11"/>
      <c r="M6" s="11"/>
      <c r="N6" s="9"/>
    </row>
    <row r="7" spans="1:14">
      <c r="A7" s="24"/>
      <c r="B7" s="25"/>
      <c r="C7" s="26"/>
      <c r="D7" s="26"/>
      <c r="E7" s="26"/>
      <c r="F7" s="26"/>
      <c r="G7" s="26"/>
      <c r="H7" s="27"/>
      <c r="J7" s="9"/>
      <c r="K7" s="11"/>
      <c r="L7" s="11"/>
      <c r="M7" s="11"/>
      <c r="N7" s="9"/>
    </row>
    <row r="8" spans="1:14" ht="15.75">
      <c r="A8" s="28" t="s">
        <v>60</v>
      </c>
      <c r="B8" s="29"/>
      <c r="C8" s="30"/>
      <c r="D8" s="30"/>
      <c r="E8" s="30"/>
      <c r="F8" s="31"/>
      <c r="G8" s="31"/>
      <c r="H8" s="27"/>
      <c r="J8" s="9"/>
      <c r="K8" s="9"/>
      <c r="L8" s="9"/>
      <c r="M8" s="9"/>
      <c r="N8" s="9"/>
    </row>
    <row r="9" spans="1:14" ht="13.5" thickBot="1">
      <c r="A9" s="32"/>
      <c r="B9" s="29"/>
      <c r="C9" s="29"/>
      <c r="D9" s="29"/>
      <c r="E9" s="29"/>
      <c r="F9" s="33" t="s">
        <v>65</v>
      </c>
      <c r="G9" s="29">
        <v>2018</v>
      </c>
      <c r="H9" s="34">
        <f>G9-1</f>
        <v>2017</v>
      </c>
      <c r="J9" s="9"/>
      <c r="K9" s="9"/>
      <c r="L9" s="9"/>
      <c r="M9" s="9"/>
      <c r="N9" s="9"/>
    </row>
    <row r="10" spans="1:14">
      <c r="A10" s="35" t="s">
        <v>2</v>
      </c>
      <c r="B10" s="29"/>
      <c r="C10" s="31"/>
      <c r="D10" s="31"/>
      <c r="E10" s="31"/>
      <c r="F10" s="36"/>
      <c r="G10" s="37"/>
      <c r="H10" s="38"/>
      <c r="J10" s="9"/>
      <c r="K10" s="9"/>
      <c r="L10" s="9"/>
      <c r="M10" s="9"/>
      <c r="N10" s="9"/>
    </row>
    <row r="11" spans="1:14">
      <c r="A11" s="24" t="s">
        <v>40</v>
      </c>
      <c r="B11" s="29"/>
      <c r="C11" s="31"/>
      <c r="D11" s="31"/>
      <c r="E11" s="31"/>
      <c r="F11" s="71">
        <v>85632</v>
      </c>
      <c r="G11" s="71">
        <v>7282</v>
      </c>
      <c r="H11" s="72">
        <v>57600</v>
      </c>
      <c r="J11" s="9"/>
      <c r="K11" s="9"/>
      <c r="L11" s="9"/>
      <c r="M11" s="9"/>
      <c r="N11" s="9"/>
    </row>
    <row r="12" spans="1:14">
      <c r="A12" s="24" t="s">
        <v>3</v>
      </c>
      <c r="B12" s="29"/>
      <c r="C12" s="31"/>
      <c r="D12" s="31"/>
      <c r="E12" s="31"/>
      <c r="F12" s="67">
        <v>878000</v>
      </c>
      <c r="G12" s="67">
        <v>632160</v>
      </c>
      <c r="H12" s="68">
        <v>351200</v>
      </c>
      <c r="J12" s="9"/>
      <c r="K12" s="9"/>
      <c r="L12" s="9"/>
      <c r="M12" s="9"/>
      <c r="N12" s="9"/>
    </row>
    <row r="13" spans="1:14">
      <c r="A13" s="24" t="s">
        <v>4</v>
      </c>
      <c r="B13" s="29"/>
      <c r="C13" s="31"/>
      <c r="D13" s="31"/>
      <c r="E13" s="31"/>
      <c r="F13" s="69">
        <v>1716480</v>
      </c>
      <c r="G13" s="69">
        <v>1287360</v>
      </c>
      <c r="H13" s="70">
        <v>715200</v>
      </c>
      <c r="J13" s="9"/>
      <c r="K13" s="9"/>
      <c r="L13" s="9"/>
      <c r="M13" s="9"/>
      <c r="N13" s="9"/>
    </row>
    <row r="14" spans="1:14">
      <c r="A14" s="24" t="s">
        <v>5</v>
      </c>
      <c r="B14" s="29"/>
      <c r="C14" s="31"/>
      <c r="D14" s="31"/>
      <c r="E14" s="31"/>
      <c r="F14" s="73">
        <f>SUM(F11:F13)</f>
        <v>2680112</v>
      </c>
      <c r="G14" s="73">
        <f>SUM(G11:G13)</f>
        <v>1926802</v>
      </c>
      <c r="H14" s="74">
        <f>SUM(H11:H13)</f>
        <v>1124000</v>
      </c>
      <c r="J14" s="9"/>
      <c r="K14" s="9"/>
      <c r="L14" s="9"/>
      <c r="M14" s="9"/>
      <c r="N14" s="9"/>
    </row>
    <row r="15" spans="1:14">
      <c r="A15" s="24" t="s">
        <v>26</v>
      </c>
      <c r="B15" s="29"/>
      <c r="C15" s="31"/>
      <c r="D15" s="31"/>
      <c r="E15" s="31"/>
      <c r="F15" s="67">
        <v>1197160</v>
      </c>
      <c r="G15" s="67">
        <v>1202950</v>
      </c>
      <c r="H15" s="68">
        <v>491000</v>
      </c>
      <c r="J15" s="9"/>
      <c r="K15" s="9"/>
      <c r="L15" s="9"/>
      <c r="M15" s="9"/>
      <c r="N15" s="9"/>
    </row>
    <row r="16" spans="1:14">
      <c r="A16" s="24" t="s">
        <v>41</v>
      </c>
      <c r="B16" s="29"/>
      <c r="C16" s="31"/>
      <c r="D16" s="31"/>
      <c r="E16" s="31"/>
      <c r="F16" s="69">
        <v>380120</v>
      </c>
      <c r="G16" s="69">
        <v>263160</v>
      </c>
      <c r="H16" s="70">
        <v>146200</v>
      </c>
      <c r="J16" s="9"/>
      <c r="K16" s="9"/>
      <c r="L16" s="9"/>
      <c r="M16" s="9"/>
      <c r="N16" s="9"/>
    </row>
    <row r="17" spans="1:14">
      <c r="A17" s="24" t="s">
        <v>27</v>
      </c>
      <c r="B17" s="29"/>
      <c r="C17" s="31"/>
      <c r="D17" s="31"/>
      <c r="E17" s="31"/>
      <c r="F17" s="71">
        <f>F15-F16</f>
        <v>817040</v>
      </c>
      <c r="G17" s="71">
        <f>G15-G16</f>
        <v>939790</v>
      </c>
      <c r="H17" s="72">
        <f>H15-H16</f>
        <v>344800</v>
      </c>
      <c r="J17" s="9"/>
      <c r="K17" s="9"/>
      <c r="L17" s="9"/>
      <c r="M17" s="9"/>
      <c r="N17" s="9"/>
    </row>
    <row r="18" spans="1:14" ht="13.5" thickBot="1">
      <c r="A18" s="24" t="s">
        <v>6</v>
      </c>
      <c r="B18" s="29"/>
      <c r="C18" s="31"/>
      <c r="D18" s="31"/>
      <c r="E18" s="31"/>
      <c r="F18" s="75">
        <f>SUM(F14,F17)</f>
        <v>3497152</v>
      </c>
      <c r="G18" s="75">
        <f>SUM(G14,G17)</f>
        <v>2866592</v>
      </c>
      <c r="H18" s="76">
        <f>SUM(H14,H17)</f>
        <v>1468800</v>
      </c>
      <c r="J18" s="9"/>
      <c r="K18" s="11"/>
      <c r="L18" s="11"/>
      <c r="M18" s="11"/>
      <c r="N18" s="9"/>
    </row>
    <row r="19" spans="1:14" ht="13.5" thickTop="1">
      <c r="A19" s="24"/>
      <c r="B19" s="29"/>
      <c r="C19" s="31"/>
      <c r="D19" s="31"/>
      <c r="E19" s="31"/>
      <c r="F19" s="42"/>
      <c r="G19" s="42"/>
      <c r="H19" s="43"/>
      <c r="J19" s="9"/>
      <c r="K19" s="10"/>
      <c r="L19" s="10"/>
      <c r="M19" s="10"/>
      <c r="N19" s="9"/>
    </row>
    <row r="20" spans="1:14">
      <c r="A20" s="35" t="s">
        <v>7</v>
      </c>
      <c r="B20" s="29"/>
      <c r="C20" s="31"/>
      <c r="D20" s="31"/>
      <c r="E20" s="31"/>
      <c r="F20" s="42"/>
      <c r="G20" s="42"/>
      <c r="H20" s="43"/>
      <c r="J20" s="9"/>
      <c r="K20" s="10"/>
      <c r="L20" s="10"/>
      <c r="M20" s="10"/>
      <c r="N20" s="9"/>
    </row>
    <row r="21" spans="1:14">
      <c r="A21" s="24" t="s">
        <v>8</v>
      </c>
      <c r="B21" s="29"/>
      <c r="C21" s="31"/>
      <c r="D21" s="31"/>
      <c r="E21" s="31"/>
      <c r="F21" s="71">
        <v>436800</v>
      </c>
      <c r="G21" s="71">
        <v>524160</v>
      </c>
      <c r="H21" s="72">
        <v>145600</v>
      </c>
      <c r="J21" s="9"/>
      <c r="K21" s="9"/>
      <c r="L21" s="9"/>
      <c r="M21" s="9"/>
      <c r="N21" s="9"/>
    </row>
    <row r="22" spans="1:14">
      <c r="A22" s="24" t="s">
        <v>10</v>
      </c>
      <c r="B22" s="29"/>
      <c r="C22" s="31"/>
      <c r="D22" s="31"/>
      <c r="E22" s="31"/>
      <c r="F22" s="67">
        <v>408000</v>
      </c>
      <c r="G22" s="67">
        <v>489600</v>
      </c>
      <c r="H22" s="68">
        <v>136000</v>
      </c>
      <c r="J22" s="9"/>
      <c r="K22" s="88"/>
      <c r="L22" s="88"/>
      <c r="M22" s="88"/>
      <c r="N22" s="9"/>
    </row>
    <row r="23" spans="1:14">
      <c r="A23" s="24" t="s">
        <v>9</v>
      </c>
      <c r="B23" s="29"/>
      <c r="C23" s="31"/>
      <c r="D23" s="31"/>
      <c r="E23" s="31"/>
      <c r="F23" s="67">
        <v>300000</v>
      </c>
      <c r="G23" s="67">
        <v>636808</v>
      </c>
      <c r="H23" s="68">
        <v>200000</v>
      </c>
      <c r="J23" s="9"/>
      <c r="K23" s="88"/>
      <c r="L23" s="88"/>
      <c r="M23" s="88"/>
      <c r="N23" s="9"/>
    </row>
    <row r="24" spans="1:14">
      <c r="A24" s="24" t="s">
        <v>11</v>
      </c>
      <c r="B24" s="29"/>
      <c r="C24" s="31"/>
      <c r="D24" s="31"/>
      <c r="E24" s="31"/>
      <c r="F24" s="73">
        <f>SUM(F21:F23)</f>
        <v>1144800</v>
      </c>
      <c r="G24" s="73">
        <f>SUM(G21:G23)</f>
        <v>1650568</v>
      </c>
      <c r="H24" s="74">
        <f>SUM(H21:H23)</f>
        <v>481600</v>
      </c>
      <c r="J24" s="9"/>
      <c r="K24" s="10"/>
      <c r="L24" s="10"/>
      <c r="M24" s="10"/>
      <c r="N24" s="9"/>
    </row>
    <row r="25" spans="1:14">
      <c r="A25" s="24" t="s">
        <v>12</v>
      </c>
      <c r="B25" s="29"/>
      <c r="C25" s="31"/>
      <c r="D25" s="31"/>
      <c r="E25" s="31"/>
      <c r="F25" s="67">
        <v>400000</v>
      </c>
      <c r="G25" s="67">
        <v>723432</v>
      </c>
      <c r="H25" s="68">
        <v>323432</v>
      </c>
      <c r="J25" s="9"/>
      <c r="K25" s="14"/>
      <c r="L25" s="14"/>
      <c r="M25" s="14"/>
      <c r="N25" s="14"/>
    </row>
    <row r="26" spans="1:14">
      <c r="A26" s="24" t="s">
        <v>23</v>
      </c>
      <c r="B26" s="29"/>
      <c r="C26" s="31"/>
      <c r="D26" s="31"/>
      <c r="E26" s="31"/>
      <c r="F26" s="67">
        <v>1721176</v>
      </c>
      <c r="G26" s="67">
        <v>460000</v>
      </c>
      <c r="H26" s="68">
        <v>460000</v>
      </c>
      <c r="J26" s="9"/>
      <c r="K26" s="14"/>
      <c r="L26" s="14"/>
      <c r="M26" s="14"/>
      <c r="N26" s="14"/>
    </row>
    <row r="27" spans="1:14">
      <c r="A27" s="24" t="s">
        <v>13</v>
      </c>
      <c r="B27" s="29"/>
      <c r="C27" s="31"/>
      <c r="D27" s="31"/>
      <c r="E27" s="31"/>
      <c r="F27" s="67">
        <v>231176</v>
      </c>
      <c r="G27" s="67">
        <v>32592</v>
      </c>
      <c r="H27" s="68">
        <v>203768</v>
      </c>
      <c r="J27" s="9"/>
      <c r="K27" s="10"/>
      <c r="L27" s="10"/>
      <c r="M27" s="10"/>
      <c r="N27" s="9"/>
    </row>
    <row r="28" spans="1:14">
      <c r="A28" s="24" t="s">
        <v>14</v>
      </c>
      <c r="B28" s="29"/>
      <c r="C28" s="31"/>
      <c r="D28" s="31"/>
      <c r="E28" s="31"/>
      <c r="F28" s="77">
        <f>SUM(F26:F27)</f>
        <v>1952352</v>
      </c>
      <c r="G28" s="77">
        <f>SUM(G26:G27)</f>
        <v>492592</v>
      </c>
      <c r="H28" s="74">
        <f>SUM(H26:H27)</f>
        <v>663768</v>
      </c>
      <c r="J28" s="89"/>
      <c r="K28" s="11"/>
      <c r="L28" s="11"/>
      <c r="M28" s="11"/>
      <c r="N28" s="9"/>
    </row>
    <row r="29" spans="1:14" ht="13.5" thickBot="1">
      <c r="A29" s="24" t="s">
        <v>15</v>
      </c>
      <c r="B29" s="29"/>
      <c r="C29" s="31"/>
      <c r="D29" s="31"/>
      <c r="E29" s="31"/>
      <c r="F29" s="75">
        <f>F24+F25+F28</f>
        <v>3497152</v>
      </c>
      <c r="G29" s="75">
        <f t="shared" ref="G29:H29" si="0">G24+G25+G28</f>
        <v>2866592</v>
      </c>
      <c r="H29" s="90">
        <f t="shared" si="0"/>
        <v>1468800</v>
      </c>
      <c r="J29" s="89"/>
      <c r="K29" s="9"/>
      <c r="L29" s="9"/>
      <c r="M29" s="9"/>
      <c r="N29" s="9"/>
    </row>
    <row r="30" spans="1:14" ht="13.5" thickTop="1">
      <c r="A30" s="24"/>
      <c r="B30" s="31"/>
      <c r="C30" s="31"/>
      <c r="D30" s="31"/>
      <c r="E30" s="31"/>
      <c r="F30" s="31"/>
      <c r="G30" s="31"/>
      <c r="H30" s="44"/>
      <c r="J30" s="9"/>
      <c r="N30" s="9"/>
    </row>
    <row r="31" spans="1:14" ht="16.5" thickBot="1">
      <c r="A31" s="28" t="s">
        <v>61</v>
      </c>
      <c r="B31" s="29"/>
      <c r="C31" s="31"/>
      <c r="D31" s="31"/>
      <c r="E31" s="31"/>
      <c r="F31" s="33" t="str">
        <f>F9</f>
        <v>2019E</v>
      </c>
      <c r="G31" s="29">
        <f>G9</f>
        <v>2018</v>
      </c>
      <c r="H31" s="34">
        <f>H9</f>
        <v>2017</v>
      </c>
      <c r="J31" s="9"/>
      <c r="N31" s="9"/>
    </row>
    <row r="32" spans="1:14">
      <c r="A32" s="24"/>
      <c r="B32" s="29"/>
      <c r="C32" s="31"/>
      <c r="D32" s="31"/>
      <c r="E32" s="31"/>
      <c r="F32" s="36"/>
      <c r="G32" s="45"/>
      <c r="H32" s="46"/>
      <c r="J32" s="9"/>
      <c r="N32" s="9"/>
    </row>
    <row r="33" spans="1:14">
      <c r="A33" s="24" t="s">
        <v>34</v>
      </c>
      <c r="B33" s="29"/>
      <c r="C33" s="31"/>
      <c r="D33" s="31"/>
      <c r="E33" s="31"/>
      <c r="F33" s="71">
        <v>7035600</v>
      </c>
      <c r="G33" s="71">
        <v>6034000</v>
      </c>
      <c r="H33" s="72">
        <v>3432000</v>
      </c>
      <c r="J33" s="9"/>
      <c r="N33" s="9"/>
    </row>
    <row r="34" spans="1:14">
      <c r="A34" s="24" t="s">
        <v>17</v>
      </c>
      <c r="B34" s="29"/>
      <c r="C34" s="31"/>
      <c r="D34" s="31"/>
      <c r="E34" s="31"/>
      <c r="F34" s="67">
        <v>5875992</v>
      </c>
      <c r="G34" s="67">
        <v>5528000</v>
      </c>
      <c r="H34" s="68">
        <v>2864000</v>
      </c>
      <c r="J34" s="9"/>
      <c r="N34" s="9"/>
    </row>
    <row r="35" spans="1:14">
      <c r="A35" s="24" t="s">
        <v>18</v>
      </c>
      <c r="B35" s="29"/>
      <c r="C35" s="31"/>
      <c r="D35" s="31"/>
      <c r="E35" s="31"/>
      <c r="F35" s="78">
        <v>550000</v>
      </c>
      <c r="G35" s="78">
        <v>519988</v>
      </c>
      <c r="H35" s="79">
        <v>358672</v>
      </c>
      <c r="J35" s="9"/>
      <c r="N35" s="9"/>
    </row>
    <row r="36" spans="1:14">
      <c r="A36" s="24" t="s">
        <v>58</v>
      </c>
      <c r="B36" s="29"/>
      <c r="C36" s="31"/>
      <c r="D36" s="31"/>
      <c r="E36" s="31"/>
      <c r="F36" s="80">
        <f>SUM(F34,F35)</f>
        <v>6425992</v>
      </c>
      <c r="G36" s="80">
        <f>SUM(G34,G35)</f>
        <v>6047988</v>
      </c>
      <c r="H36" s="81">
        <f>SUM(H34,H35)</f>
        <v>3222672</v>
      </c>
      <c r="J36" s="9"/>
      <c r="K36" s="9"/>
      <c r="L36" s="9"/>
      <c r="M36" s="9"/>
      <c r="N36" s="9"/>
    </row>
    <row r="37" spans="1:14">
      <c r="A37" s="24" t="s">
        <v>56</v>
      </c>
      <c r="B37" s="29"/>
      <c r="C37" s="31"/>
      <c r="D37" s="31"/>
      <c r="E37" s="31"/>
      <c r="F37" s="71">
        <f>F33-F36</f>
        <v>609608</v>
      </c>
      <c r="G37" s="71">
        <f>G33-G36</f>
        <v>-13988</v>
      </c>
      <c r="H37" s="72">
        <f>H33-H36</f>
        <v>209328</v>
      </c>
      <c r="J37" s="9"/>
      <c r="K37" s="9"/>
      <c r="L37" s="9"/>
      <c r="M37" s="9"/>
      <c r="N37" s="9"/>
    </row>
    <row r="38" spans="1:14">
      <c r="A38" s="24" t="s">
        <v>59</v>
      </c>
      <c r="B38" s="29"/>
      <c r="C38" s="31"/>
      <c r="D38" s="31"/>
      <c r="E38" s="31"/>
      <c r="F38" s="67">
        <v>116960</v>
      </c>
      <c r="G38" s="67">
        <v>116960</v>
      </c>
      <c r="H38" s="79">
        <v>18900</v>
      </c>
      <c r="J38" s="9"/>
      <c r="K38" s="9"/>
      <c r="L38" s="9"/>
      <c r="M38" s="9"/>
      <c r="N38" s="9"/>
    </row>
    <row r="39" spans="1:14">
      <c r="A39" s="24" t="s">
        <v>0</v>
      </c>
      <c r="B39" s="29"/>
      <c r="C39" s="31"/>
      <c r="D39" s="31"/>
      <c r="E39" s="31"/>
      <c r="F39" s="73">
        <f>F37-F38</f>
        <v>492648</v>
      </c>
      <c r="G39" s="73">
        <f>G37-G38</f>
        <v>-130948</v>
      </c>
      <c r="H39" s="72">
        <f>H37-H38</f>
        <v>190428</v>
      </c>
      <c r="J39" s="9"/>
      <c r="K39" s="9"/>
      <c r="L39" s="9"/>
      <c r="M39" s="9"/>
      <c r="N39" s="9"/>
    </row>
    <row r="40" spans="1:14">
      <c r="A40" s="24" t="s">
        <v>42</v>
      </c>
      <c r="B40" s="31"/>
      <c r="C40" s="31"/>
      <c r="D40" s="31"/>
      <c r="E40" s="31"/>
      <c r="F40" s="69">
        <v>70008</v>
      </c>
      <c r="G40" s="69">
        <v>136012</v>
      </c>
      <c r="H40" s="70">
        <v>43828</v>
      </c>
      <c r="J40" s="9"/>
      <c r="K40" s="9"/>
      <c r="L40" s="9"/>
      <c r="M40" s="9"/>
      <c r="N40" s="9"/>
    </row>
    <row r="41" spans="1:14">
      <c r="A41" s="24" t="s">
        <v>1</v>
      </c>
      <c r="B41" s="29"/>
      <c r="C41" s="31"/>
      <c r="D41" s="31"/>
      <c r="E41" s="31"/>
      <c r="F41" s="71">
        <f>F39-F40</f>
        <v>422640</v>
      </c>
      <c r="G41" s="71">
        <f>G39-G40</f>
        <v>-266960</v>
      </c>
      <c r="H41" s="72">
        <f>H39-H40</f>
        <v>146600</v>
      </c>
      <c r="J41" s="9"/>
      <c r="K41" s="9"/>
      <c r="L41" s="12"/>
      <c r="M41" s="9"/>
      <c r="N41" s="9"/>
    </row>
    <row r="42" spans="1:14">
      <c r="A42" s="24" t="s">
        <v>20</v>
      </c>
      <c r="B42" s="48"/>
      <c r="C42" s="31"/>
      <c r="D42" s="31"/>
      <c r="E42" s="31"/>
      <c r="F42" s="67">
        <f>F41*$F$50</f>
        <v>169056</v>
      </c>
      <c r="G42" s="67">
        <f>G41*$G$50</f>
        <v>-106784</v>
      </c>
      <c r="H42" s="68">
        <f>H41*$H$50</f>
        <v>58640</v>
      </c>
      <c r="J42" s="9"/>
      <c r="K42" s="9"/>
      <c r="L42" s="11"/>
      <c r="M42" s="9"/>
      <c r="N42" s="9"/>
    </row>
    <row r="43" spans="1:14" ht="13.5" thickBot="1">
      <c r="A43" s="24" t="s">
        <v>19</v>
      </c>
      <c r="B43" s="29"/>
      <c r="C43" s="31"/>
      <c r="D43" s="31"/>
      <c r="E43" s="31"/>
      <c r="F43" s="75">
        <f>F41-F42</f>
        <v>253584</v>
      </c>
      <c r="G43" s="75">
        <f>G41-G42</f>
        <v>-160176</v>
      </c>
      <c r="H43" s="76">
        <f>H41-H42</f>
        <v>87960</v>
      </c>
      <c r="J43" s="11"/>
      <c r="K43" s="9"/>
      <c r="L43" s="9"/>
      <c r="M43" s="9"/>
      <c r="N43" s="9"/>
    </row>
    <row r="44" spans="1:14" s="2" customFormat="1" ht="13.5" thickTop="1">
      <c r="A44" s="32"/>
      <c r="B44" s="29"/>
      <c r="C44" s="29"/>
      <c r="D44" s="29"/>
      <c r="E44" s="29"/>
      <c r="F44" s="49"/>
      <c r="G44" s="49"/>
      <c r="H44" s="50"/>
      <c r="J44" s="13"/>
      <c r="K44" s="9"/>
      <c r="L44" s="9"/>
      <c r="M44" s="9"/>
      <c r="N44" s="9"/>
    </row>
    <row r="45" spans="1:14">
      <c r="A45" s="24" t="s">
        <v>36</v>
      </c>
      <c r="B45" s="29"/>
      <c r="C45" s="31"/>
      <c r="D45" s="31"/>
      <c r="E45" s="31"/>
      <c r="F45" s="82">
        <v>1.014</v>
      </c>
      <c r="G45" s="82">
        <v>-1.6020000000000001</v>
      </c>
      <c r="H45" s="83">
        <v>0.88</v>
      </c>
      <c r="J45" s="11"/>
      <c r="K45" s="9"/>
      <c r="L45" s="9"/>
      <c r="M45" s="9"/>
      <c r="N45" s="9"/>
    </row>
    <row r="46" spans="1:14">
      <c r="A46" s="24" t="s">
        <v>35</v>
      </c>
      <c r="B46" s="42"/>
      <c r="C46" s="29"/>
      <c r="D46" s="29"/>
      <c r="E46" s="31"/>
      <c r="F46" s="82">
        <v>0.22</v>
      </c>
      <c r="G46" s="82">
        <v>0.11</v>
      </c>
      <c r="H46" s="83">
        <v>0.22</v>
      </c>
      <c r="J46" s="9"/>
      <c r="K46" s="9"/>
      <c r="L46" s="9"/>
      <c r="M46" s="9"/>
      <c r="N46" s="9"/>
    </row>
    <row r="47" spans="1:14">
      <c r="A47" s="24" t="s">
        <v>32</v>
      </c>
      <c r="B47" s="42"/>
      <c r="C47" s="42"/>
      <c r="D47" s="42"/>
      <c r="E47" s="31"/>
      <c r="F47" s="82">
        <v>7.8090000000000002</v>
      </c>
      <c r="G47" s="82">
        <v>4.9260000000000002</v>
      </c>
      <c r="H47" s="83">
        <v>6.6379999999999999</v>
      </c>
      <c r="J47" s="9"/>
      <c r="K47" s="9"/>
      <c r="L47" s="9"/>
      <c r="M47" s="9"/>
      <c r="N47" s="9"/>
    </row>
    <row r="48" spans="1:14">
      <c r="A48" s="24" t="s">
        <v>28</v>
      </c>
      <c r="B48" s="42"/>
      <c r="C48" s="42"/>
      <c r="D48" s="42"/>
      <c r="E48" s="39"/>
      <c r="F48" s="84">
        <v>12.17</v>
      </c>
      <c r="G48" s="84">
        <v>2.25</v>
      </c>
      <c r="H48" s="85">
        <v>8.5</v>
      </c>
      <c r="J48" s="9"/>
      <c r="K48" s="9"/>
      <c r="L48" s="9"/>
      <c r="M48" s="9"/>
      <c r="N48" s="9"/>
    </row>
    <row r="49" spans="1:14">
      <c r="A49" s="24" t="s">
        <v>21</v>
      </c>
      <c r="B49" s="42"/>
      <c r="C49" s="42"/>
      <c r="D49" s="42"/>
      <c r="E49" s="47"/>
      <c r="F49" s="51">
        <v>250000</v>
      </c>
      <c r="G49" s="51">
        <v>100000</v>
      </c>
      <c r="H49" s="52">
        <v>100000</v>
      </c>
      <c r="J49" s="9"/>
      <c r="K49" s="9"/>
      <c r="L49" s="9"/>
      <c r="M49" s="9"/>
      <c r="N49" s="9"/>
    </row>
    <row r="50" spans="1:14">
      <c r="A50" s="24" t="s">
        <v>16</v>
      </c>
      <c r="B50" s="42"/>
      <c r="C50" s="42"/>
      <c r="D50" s="42"/>
      <c r="E50" s="47"/>
      <c r="F50" s="53">
        <v>0.4</v>
      </c>
      <c r="G50" s="53">
        <v>0.4</v>
      </c>
      <c r="H50" s="54">
        <v>0.4</v>
      </c>
      <c r="J50" s="9"/>
      <c r="K50" s="9"/>
      <c r="L50" s="9"/>
      <c r="M50" s="9"/>
      <c r="N50" s="9"/>
    </row>
    <row r="51" spans="1:14">
      <c r="A51" s="24" t="s">
        <v>22</v>
      </c>
      <c r="B51" s="42"/>
      <c r="C51" s="31"/>
      <c r="D51" s="31"/>
      <c r="E51" s="39"/>
      <c r="F51" s="71">
        <v>40000</v>
      </c>
      <c r="G51" s="71">
        <v>40000</v>
      </c>
      <c r="H51" s="72">
        <v>40000</v>
      </c>
      <c r="J51" s="9"/>
      <c r="K51" s="9"/>
      <c r="L51" s="9"/>
      <c r="M51" s="9"/>
      <c r="N51" s="9"/>
    </row>
    <row r="52" spans="1:14">
      <c r="A52" s="24" t="s">
        <v>29</v>
      </c>
      <c r="B52" s="31"/>
      <c r="C52" s="31"/>
      <c r="D52" s="31"/>
      <c r="E52" s="31"/>
      <c r="F52" s="40">
        <v>0</v>
      </c>
      <c r="G52" s="40">
        <v>0</v>
      </c>
      <c r="H52" s="41">
        <v>0</v>
      </c>
      <c r="J52" s="9"/>
      <c r="K52" s="9"/>
      <c r="L52" s="14"/>
      <c r="M52" s="14"/>
      <c r="N52" s="14"/>
    </row>
    <row r="53" spans="1:14">
      <c r="A53" s="24"/>
      <c r="B53" s="31"/>
      <c r="C53" s="31"/>
      <c r="D53" s="31"/>
      <c r="E53" s="31"/>
      <c r="F53" s="31"/>
      <c r="G53" s="31"/>
      <c r="H53" s="44"/>
      <c r="J53" s="9"/>
      <c r="K53" s="9"/>
      <c r="L53" s="9"/>
      <c r="M53" s="9"/>
      <c r="N53" s="9"/>
    </row>
    <row r="54" spans="1:14" ht="15">
      <c r="A54" s="55" t="s">
        <v>62</v>
      </c>
      <c r="B54" s="31"/>
      <c r="C54" s="31"/>
      <c r="D54" s="31"/>
      <c r="E54" s="31"/>
      <c r="F54" s="31"/>
      <c r="G54" s="31"/>
      <c r="H54" s="56" t="s">
        <v>30</v>
      </c>
      <c r="J54" s="9"/>
      <c r="K54" s="9"/>
      <c r="L54" s="14"/>
      <c r="M54" s="14"/>
      <c r="N54" s="14"/>
    </row>
    <row r="55" spans="1:14" ht="13.5" thickBot="1">
      <c r="A55" s="24"/>
      <c r="B55" s="31"/>
      <c r="C55" s="31"/>
      <c r="D55" s="31"/>
      <c r="E55" s="92" t="str">
        <f>F31</f>
        <v>2019E</v>
      </c>
      <c r="F55" s="92">
        <f>G31</f>
        <v>2018</v>
      </c>
      <c r="G55" s="92">
        <f>H31</f>
        <v>2017</v>
      </c>
      <c r="H55" s="86" t="s">
        <v>31</v>
      </c>
      <c r="J55" s="9"/>
      <c r="K55" s="9"/>
      <c r="L55" s="14"/>
      <c r="M55" s="14"/>
      <c r="N55" s="14"/>
    </row>
    <row r="56" spans="1:14">
      <c r="A56" s="24" t="s">
        <v>46</v>
      </c>
      <c r="B56" s="31"/>
      <c r="C56" s="31"/>
      <c r="D56" s="31"/>
      <c r="E56" s="31"/>
      <c r="F56" s="57">
        <f>G14/G24</f>
        <v>1.1673569340978378</v>
      </c>
      <c r="G56" s="57">
        <f>H14/H24</f>
        <v>2.3338870431893688</v>
      </c>
      <c r="H56" s="56">
        <v>2.7</v>
      </c>
      <c r="J56" s="9"/>
      <c r="K56" s="9"/>
      <c r="L56" s="9"/>
      <c r="M56" s="9"/>
      <c r="N56" s="9"/>
    </row>
    <row r="57" spans="1:14">
      <c r="A57" s="24" t="s">
        <v>47</v>
      </c>
      <c r="B57" s="31"/>
      <c r="C57" s="31"/>
      <c r="D57" s="31"/>
      <c r="E57" s="31"/>
      <c r="F57" s="57">
        <f>(G14-G13)/G24</f>
        <v>0.38740724405174459</v>
      </c>
      <c r="G57" s="57">
        <f>(H14-H13)/H24</f>
        <v>0.84883720930232553</v>
      </c>
      <c r="H57" s="64">
        <v>1</v>
      </c>
      <c r="J57" s="9"/>
      <c r="K57" s="9"/>
      <c r="L57" s="9"/>
      <c r="M57" s="9"/>
      <c r="N57" s="9"/>
    </row>
    <row r="58" spans="1:14">
      <c r="A58" s="24" t="s">
        <v>48</v>
      </c>
      <c r="B58" s="31"/>
      <c r="C58" s="31"/>
      <c r="D58" s="31"/>
      <c r="E58" s="31"/>
      <c r="F58" s="57">
        <f>G33/G13</f>
        <v>4.6871116082525477</v>
      </c>
      <c r="G58" s="57">
        <f>H33/H13</f>
        <v>4.798657718120805</v>
      </c>
      <c r="H58" s="56">
        <v>6.1</v>
      </c>
      <c r="J58" s="9"/>
      <c r="K58" s="9"/>
      <c r="L58" s="9"/>
      <c r="M58" s="9"/>
      <c r="N58" s="9"/>
    </row>
    <row r="59" spans="1:14">
      <c r="A59" s="24" t="s">
        <v>43</v>
      </c>
      <c r="B59" s="31"/>
      <c r="C59" s="31"/>
      <c r="D59" s="31"/>
      <c r="E59" s="31"/>
      <c r="F59" s="91">
        <f>G12/(G33/365)</f>
        <v>38.239708319522705</v>
      </c>
      <c r="G59" s="91">
        <f>H12/(H33/365)</f>
        <v>37.350815850815849</v>
      </c>
      <c r="H59" s="64">
        <v>32</v>
      </c>
      <c r="J59" s="9"/>
      <c r="K59" s="9"/>
      <c r="L59" s="13"/>
      <c r="M59" s="13"/>
      <c r="N59" s="9"/>
    </row>
    <row r="60" spans="1:14">
      <c r="A60" s="24" t="s">
        <v>49</v>
      </c>
      <c r="B60" s="31"/>
      <c r="C60" s="31"/>
      <c r="D60" s="31"/>
      <c r="E60" s="31"/>
      <c r="F60" s="57">
        <f>G33/G17</f>
        <v>6.4205833218059354</v>
      </c>
      <c r="G60" s="57">
        <f>H33/H17</f>
        <v>9.9535962877030162</v>
      </c>
      <c r="H60" s="64">
        <v>7</v>
      </c>
      <c r="J60" s="9"/>
      <c r="K60" s="9"/>
      <c r="L60" s="9"/>
      <c r="M60" s="9"/>
      <c r="N60" s="9"/>
    </row>
    <row r="61" spans="1:14">
      <c r="A61" s="24" t="s">
        <v>50</v>
      </c>
      <c r="B61" s="31"/>
      <c r="C61" s="31"/>
      <c r="D61" s="31"/>
      <c r="E61" s="31"/>
      <c r="F61" s="57">
        <f>G33/G18</f>
        <v>2.1049385472365794</v>
      </c>
      <c r="G61" s="57">
        <f>H33/H18</f>
        <v>2.3366013071895426</v>
      </c>
      <c r="H61" s="56">
        <v>2.6</v>
      </c>
      <c r="J61" s="9"/>
      <c r="K61" s="9"/>
      <c r="L61" s="9"/>
      <c r="M61" s="9"/>
      <c r="N61" s="9"/>
    </row>
    <row r="62" spans="1:14">
      <c r="A62" s="24" t="s">
        <v>63</v>
      </c>
      <c r="B62" s="31"/>
      <c r="C62" s="31"/>
      <c r="D62" s="31"/>
      <c r="E62" s="31"/>
      <c r="F62" s="65">
        <f>(G23+G25)/(G23+G25+G28)</f>
        <v>0.73414103383361251</v>
      </c>
      <c r="G62" s="65">
        <f>(H23+H25)/(H23+H25+H28)</f>
        <v>0.44089622641509435</v>
      </c>
      <c r="H62" s="66">
        <v>0.4</v>
      </c>
      <c r="J62" s="9"/>
      <c r="K62" s="9"/>
      <c r="L62" s="9"/>
      <c r="M62" s="9"/>
      <c r="N62" s="9"/>
    </row>
    <row r="63" spans="1:14">
      <c r="A63" s="24" t="s">
        <v>51</v>
      </c>
      <c r="B63" s="31"/>
      <c r="C63" s="31"/>
      <c r="D63" s="31"/>
      <c r="E63" s="31"/>
      <c r="F63" s="57">
        <f>G39/G40</f>
        <v>-0.96276799105961242</v>
      </c>
      <c r="G63" s="57">
        <f>H39/H40</f>
        <v>4.3448936752760794</v>
      </c>
      <c r="H63" s="56">
        <v>6.2</v>
      </c>
      <c r="J63" s="9"/>
      <c r="K63" s="9"/>
      <c r="L63" s="9"/>
      <c r="M63" s="9"/>
      <c r="N63" s="9"/>
    </row>
    <row r="64" spans="1:14">
      <c r="A64" s="24" t="s">
        <v>57</v>
      </c>
      <c r="B64" s="31"/>
      <c r="C64" s="31"/>
      <c r="D64" s="31"/>
      <c r="E64" s="31"/>
      <c r="F64" s="65">
        <f>G39/G33</f>
        <v>-2.1701690420947963E-2</v>
      </c>
      <c r="G64" s="65">
        <f>H39/H33</f>
        <v>5.5486013986013986E-2</v>
      </c>
      <c r="H64" s="66">
        <v>7.2999999999999995E-2</v>
      </c>
      <c r="J64" s="9"/>
      <c r="K64" s="9"/>
      <c r="L64" s="9"/>
      <c r="M64" s="9"/>
      <c r="N64" s="9"/>
    </row>
    <row r="65" spans="1:8">
      <c r="A65" s="24" t="s">
        <v>44</v>
      </c>
      <c r="B65" s="31"/>
      <c r="C65" s="31"/>
      <c r="D65" s="31"/>
      <c r="E65" s="31"/>
      <c r="F65" s="65">
        <f>G43/G33</f>
        <v>-2.6545575074577395E-2</v>
      </c>
      <c r="G65" s="65">
        <f>H43/H33</f>
        <v>2.5629370629370631E-2</v>
      </c>
      <c r="H65" s="66">
        <v>3.5000000000000003E-2</v>
      </c>
    </row>
    <row r="66" spans="1:8">
      <c r="A66" s="24" t="s">
        <v>45</v>
      </c>
      <c r="B66" s="31"/>
      <c r="C66" s="31"/>
      <c r="D66" s="31"/>
      <c r="E66" s="31"/>
      <c r="F66" s="65">
        <f>G39/G18</f>
        <v>-4.568072470724819E-2</v>
      </c>
      <c r="G66" s="65">
        <f>H39/H18</f>
        <v>0.12964869281045752</v>
      </c>
      <c r="H66" s="66">
        <v>0.191</v>
      </c>
    </row>
    <row r="67" spans="1:8">
      <c r="A67" s="24" t="s">
        <v>52</v>
      </c>
      <c r="B67" s="31"/>
      <c r="C67" s="31"/>
      <c r="D67" s="31"/>
      <c r="E67" s="31"/>
      <c r="F67" s="65">
        <f>G43/G18</f>
        <v>-5.5876804233040492E-2</v>
      </c>
      <c r="G67" s="65">
        <f>H43/H18</f>
        <v>5.9885620915032682E-2</v>
      </c>
      <c r="H67" s="66">
        <v>9.0999999999999998E-2</v>
      </c>
    </row>
    <row r="68" spans="1:8">
      <c r="A68" s="24" t="s">
        <v>53</v>
      </c>
      <c r="B68" s="31"/>
      <c r="C68" s="31"/>
      <c r="D68" s="31"/>
      <c r="E68" s="31"/>
      <c r="F68" s="65">
        <f>G43/G28</f>
        <v>-0.32516971448988208</v>
      </c>
      <c r="G68" s="65">
        <f>H43/H28</f>
        <v>0.13251618035217125</v>
      </c>
      <c r="H68" s="66">
        <v>0.182</v>
      </c>
    </row>
    <row r="69" spans="1:8">
      <c r="A69" s="24" t="s">
        <v>64</v>
      </c>
      <c r="B69" s="31"/>
      <c r="C69" s="31"/>
      <c r="D69" s="31"/>
      <c r="E69" s="31"/>
      <c r="F69" s="65">
        <f>(G39*(1-0.4))/(G23+G25+G28)</f>
        <v>-4.2404708036130639E-2</v>
      </c>
      <c r="G69" s="65">
        <f>(H39*(1-0.4))/(H23+H25+H28)</f>
        <v>9.6240566037735856E-2</v>
      </c>
      <c r="H69" s="66">
        <v>0.14499999999999999</v>
      </c>
    </row>
    <row r="70" spans="1:8">
      <c r="A70" s="24" t="s">
        <v>54</v>
      </c>
      <c r="B70" s="31"/>
      <c r="C70" s="31"/>
      <c r="D70" s="31"/>
      <c r="E70" s="31"/>
      <c r="F70" s="57">
        <f>G48/(G43/G49)</f>
        <v>-1.4047048246928378</v>
      </c>
      <c r="G70" s="57">
        <f>H48/(H43/H49)</f>
        <v>9.6634834015461575</v>
      </c>
      <c r="H70" s="56">
        <v>14.2</v>
      </c>
    </row>
    <row r="71" spans="1:8">
      <c r="A71" s="24" t="s">
        <v>55</v>
      </c>
      <c r="B71" s="31"/>
      <c r="C71" s="31"/>
      <c r="D71" s="31"/>
      <c r="E71" s="31"/>
      <c r="F71" s="57">
        <f>G48/(G28/G49)</f>
        <v>0.45676746678793001</v>
      </c>
      <c r="G71" s="57">
        <f>H48/(H28/H49)</f>
        <v>1.2805679092695039</v>
      </c>
      <c r="H71" s="56">
        <v>2.4</v>
      </c>
    </row>
    <row r="72" spans="1:8">
      <c r="A72" s="24" t="s">
        <v>32</v>
      </c>
      <c r="B72" s="31"/>
      <c r="C72" s="31"/>
      <c r="D72" s="31"/>
      <c r="E72" s="31"/>
      <c r="F72" s="58">
        <f>G28/G49</f>
        <v>4.9259199999999996</v>
      </c>
      <c r="G72" s="58">
        <f>H28/H49</f>
        <v>6.6376799999999996</v>
      </c>
      <c r="H72" s="56" t="s">
        <v>25</v>
      </c>
    </row>
    <row r="73" spans="1:8" ht="13.5" thickBot="1">
      <c r="A73" s="59"/>
      <c r="B73" s="60"/>
      <c r="C73" s="60"/>
      <c r="D73" s="60"/>
      <c r="E73" s="60"/>
      <c r="F73" s="60"/>
      <c r="G73" s="60"/>
      <c r="H73" s="61"/>
    </row>
    <row r="74" spans="1:8" ht="13.5" thickBot="1">
      <c r="B74" s="1"/>
    </row>
    <row r="75" spans="1:8" ht="13.5" thickBot="1">
      <c r="A75" s="15" t="s">
        <v>24</v>
      </c>
      <c r="B75" s="1"/>
      <c r="C75" s="16"/>
    </row>
    <row r="76" spans="1:8" ht="28.5" customHeight="1">
      <c r="A76" s="95" t="s">
        <v>66</v>
      </c>
      <c r="B76" s="95"/>
      <c r="C76" s="95"/>
      <c r="D76" s="95"/>
      <c r="E76" s="95"/>
      <c r="F76" s="95"/>
      <c r="G76" s="95"/>
      <c r="H76" s="95"/>
    </row>
    <row r="77" spans="1:8">
      <c r="A77" s="4"/>
      <c r="B77" s="4"/>
      <c r="C77" s="4"/>
      <c r="D77" s="4"/>
      <c r="E77" s="4"/>
      <c r="F77" s="4"/>
      <c r="G77" s="4"/>
      <c r="H77" s="4"/>
    </row>
    <row r="78" spans="1:8">
      <c r="B78" s="1"/>
    </row>
    <row r="79" spans="1:8" ht="14.25">
      <c r="A79" s="17" t="s">
        <v>67</v>
      </c>
      <c r="B79" s="63" t="s">
        <v>69</v>
      </c>
      <c r="C79" s="17" t="s">
        <v>33</v>
      </c>
      <c r="D79" s="1" t="s">
        <v>70</v>
      </c>
      <c r="F79" s="17" t="s">
        <v>33</v>
      </c>
      <c r="G79" s="1" t="s">
        <v>71</v>
      </c>
    </row>
    <row r="80" spans="1:8" ht="15" thickBot="1">
      <c r="A80" s="17" t="s">
        <v>67</v>
      </c>
      <c r="B80" s="18"/>
      <c r="C80" s="17"/>
      <c r="D80" s="19"/>
      <c r="F80" s="17"/>
      <c r="G80" s="20"/>
    </row>
    <row r="81" spans="1:7" ht="15" thickBot="1">
      <c r="A81" s="93" t="s">
        <v>68</v>
      </c>
      <c r="B81" s="94"/>
    </row>
    <row r="83" spans="1:7" ht="14.25">
      <c r="A83" s="17" t="s">
        <v>74</v>
      </c>
      <c r="B83" s="63" t="s">
        <v>76</v>
      </c>
      <c r="C83" s="17" t="s">
        <v>33</v>
      </c>
      <c r="D83" s="1" t="s">
        <v>77</v>
      </c>
      <c r="F83" s="17" t="s">
        <v>33</v>
      </c>
      <c r="G83" s="1" t="s">
        <v>78</v>
      </c>
    </row>
    <row r="84" spans="1:7" ht="15" thickBot="1">
      <c r="A84" s="17" t="s">
        <v>74</v>
      </c>
      <c r="B84" s="18"/>
      <c r="C84" s="17"/>
      <c r="D84" s="19"/>
      <c r="F84" s="17"/>
      <c r="G84" s="20"/>
    </row>
    <row r="85" spans="1:7" ht="15" thickBot="1">
      <c r="A85" s="93" t="s">
        <v>75</v>
      </c>
      <c r="B85" s="94"/>
    </row>
    <row r="87" spans="1:7" ht="14.25">
      <c r="A87" s="17" t="s">
        <v>79</v>
      </c>
      <c r="B87" s="63" t="s">
        <v>81</v>
      </c>
      <c r="C87" s="17" t="s">
        <v>33</v>
      </c>
      <c r="D87" s="1" t="s">
        <v>82</v>
      </c>
      <c r="F87" s="17" t="s">
        <v>33</v>
      </c>
      <c r="G87" s="1" t="s">
        <v>83</v>
      </c>
    </row>
    <row r="88" spans="1:7" ht="15" thickBot="1">
      <c r="A88" s="17" t="s">
        <v>79</v>
      </c>
      <c r="B88" s="18"/>
      <c r="C88" s="17"/>
      <c r="D88" s="19"/>
      <c r="F88" s="17"/>
      <c r="G88" s="20"/>
    </row>
    <row r="89" spans="1:7" ht="15" thickBot="1">
      <c r="A89" s="93" t="s">
        <v>80</v>
      </c>
      <c r="B89" s="94"/>
    </row>
  </sheetData>
  <mergeCells count="4">
    <mergeCell ref="A76:H76"/>
    <mergeCell ref="D1:E1"/>
    <mergeCell ref="A4:G4"/>
    <mergeCell ref="A3:H3"/>
  </mergeCells>
  <phoneticPr fontId="0" type="noConversion"/>
  <printOptions headings="1" gridLines="1"/>
  <pageMargins left="0.5" right="0.25" top="1" bottom="0.75" header="0.5" footer="0.5"/>
  <pageSetup scale="96" orientation="portrait" horizontalDpi="300" verticalDpi="300" r:id="rId1"/>
  <headerFooter alignWithMargins="0"/>
  <rowBreaks count="1" manualBreakCount="1">
    <brk id="44" max="7" man="1"/>
  </rowBreaks>
  <ignoredErrors>
    <ignoredError sqref="F42:H42" formula="1"/>
    <ignoredError sqref="F28:H28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DEF2EFBBA0248B57D941E6D375189" ma:contentTypeVersion="2" ma:contentTypeDescription="Create a new document." ma:contentTypeScope="" ma:versionID="5ec5f81c8e6ce8601b5d633948b2960b">
  <xsd:schema xmlns:xsd="http://www.w3.org/2001/XMLSchema" xmlns:xs="http://www.w3.org/2001/XMLSchema" xmlns:p="http://schemas.microsoft.com/office/2006/metadata/properties" xmlns:ns2="f8089ecd-1835-4dd4-a78c-a87481979253" targetNamespace="http://schemas.microsoft.com/office/2006/metadata/properties" ma:root="true" ma:fieldsID="b28c2f0664873647665a82b2666ec083" ns2:_="">
    <xsd:import namespace="f8089ecd-1835-4dd4-a78c-a874819792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89ecd-1835-4dd4-a78c-a874819792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C0ACF6-9116-42A2-9962-1ED166CC2F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14D427-94D1-4ED4-B69C-EA6E2F937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089ecd-1835-4dd4-a78c-a874819792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BAA90E-26AB-4F07-AC77-5544F495A0C6}">
  <ds:schemaRefs>
    <ds:schemaRef ds:uri="http://schemas.microsoft.com/office/2006/metadata/properties"/>
    <ds:schemaRef ds:uri="f8089ecd-1835-4dd4-a78c-a87481979253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04 Case model</vt:lpstr>
      <vt:lpstr>'04 Case model'!Print_Area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Buzzard</dc:creator>
  <cp:lastModifiedBy>caoxi</cp:lastModifiedBy>
  <cp:lastPrinted>2006-02-15T20:39:42Z</cp:lastPrinted>
  <dcterms:created xsi:type="dcterms:W3CDTF">1999-05-21T04:40:53Z</dcterms:created>
  <dcterms:modified xsi:type="dcterms:W3CDTF">2021-01-29T22:50:32Z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0x0101003DCDEF2EFBBA0248B57D941E6D375189</vt:lpwstr>
  </property>
</Properties>
</file>