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 435 spirng 2024\"/>
    </mc:Choice>
  </mc:AlternateContent>
  <xr:revisionPtr revIDLastSave="0" documentId="13_ncr:1_{AF0884A5-116F-4C9B-89D0-818E9C2BE256}" xr6:coauthVersionLast="47" xr6:coauthVersionMax="47" xr10:uidLastSave="{00000000-0000-0000-0000-000000000000}"/>
  <bookViews>
    <workbookView xWindow="372" yWindow="0" windowWidth="22668" windowHeight="12360" activeTab="3" xr2:uid="{00000000-000D-0000-FFFF-FFFF00000000}"/>
  </bookViews>
  <sheets>
    <sheet name="efficient frontier 2 14 2024" sheetId="1" r:id="rId1"/>
    <sheet name="example" sheetId="2" r:id="rId2"/>
    <sheet name="javascript code for graph fyi " sheetId="3" r:id="rId3"/>
    <sheet name="data entry" sheetId="4" r:id="rId4"/>
  </sheets>
  <definedNames>
    <definedName name="CIQWBGuid" hidden="1">"b20019f2-2962-4eda-8477-4f2daf9c9120"</definedName>
    <definedName name="CIQWBInfo" hidden="1">"{ ""CIQVersion"":""9.45.614.5792"" }"</definedName>
    <definedName name="solver_adj" localSheetId="0" hidden="1">'efficient frontier 2 14 2024'!$B$96:$I$96</definedName>
    <definedName name="solver_adj" localSheetId="1" hidden="1">example!$B$92:$I$92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'efficient frontier 2 14 2024'!$B$113</definedName>
    <definedName name="solver_lhs1" localSheetId="1" hidden="1">example!$B$106</definedName>
    <definedName name="solver_lhs10" localSheetId="0" hidden="1">'efficient frontier 2 14 2024'!$J$96</definedName>
    <definedName name="solver_lhs2" localSheetId="0" hidden="1">'efficient frontier 2 14 2024'!$B$96</definedName>
    <definedName name="solver_lhs2" localSheetId="1" hidden="1">example!$J$92</definedName>
    <definedName name="solver_lhs3" localSheetId="0" hidden="1">'efficient frontier 2 14 2024'!$C$96</definedName>
    <definedName name="solver_lhs4" localSheetId="0" hidden="1">'efficient frontier 2 14 2024'!$D$96</definedName>
    <definedName name="solver_lhs5" localSheetId="0" hidden="1">'efficient frontier 2 14 2024'!$E$96</definedName>
    <definedName name="solver_lhs6" localSheetId="0" hidden="1">'efficient frontier 2 14 2024'!$F$96</definedName>
    <definedName name="solver_lhs7" localSheetId="0" hidden="1">'efficient frontier 2 14 2024'!$G$96</definedName>
    <definedName name="solver_lhs8" localSheetId="0" hidden="1">'efficient frontier 2 14 2024'!$H$96</definedName>
    <definedName name="solver_lhs9" localSheetId="0" hidden="1">'efficient frontier 2 14 2024'!$I$96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10</definedName>
    <definedName name="solver_num" localSheetId="1" hidden="1">2</definedName>
    <definedName name="solver_nwt" localSheetId="0" hidden="1">1</definedName>
    <definedName name="solver_nwt" localSheetId="1" hidden="1">1</definedName>
    <definedName name="solver_opt" localSheetId="0" hidden="1">'efficient frontier 2 14 2024'!$B$112</definedName>
    <definedName name="solver_opt" localSheetId="1" hidden="1">example!$B$105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1</definedName>
    <definedName name="solver_rel1" localSheetId="0" hidden="1">2</definedName>
    <definedName name="solver_rel1" localSheetId="1" hidden="1">2</definedName>
    <definedName name="solver_rel10" localSheetId="0" hidden="1">2</definedName>
    <definedName name="solver_rel2" localSheetId="0" hidden="1">3</definedName>
    <definedName name="solver_rel2" localSheetId="1" hidden="1">2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0.55</definedName>
    <definedName name="solver_rhs1" localSheetId="1" hidden="1">0.05</definedName>
    <definedName name="solver_rhs10" localSheetId="0" hidden="1">1</definedName>
    <definedName name="solver_rhs2" localSheetId="0" hidden="1">0</definedName>
    <definedName name="solver_rhs2" localSheetId="1" hidden="1">1</definedName>
    <definedName name="solver_rhs3" localSheetId="0" hidden="1">0</definedName>
    <definedName name="solver_rhs4" localSheetId="0" hidden="1">0</definedName>
    <definedName name="solver_rhs5" localSheetId="0" hidden="1">0</definedName>
    <definedName name="solver_rhs6" localSheetId="0" hidden="1">0</definedName>
    <definedName name="solver_rhs7" localSheetId="0" hidden="1">0</definedName>
    <definedName name="solver_rhs8" localSheetId="0" hidden="1">0</definedName>
    <definedName name="solver_rhs9" localSheetId="0" hidden="1">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0.1</definedName>
    <definedName name="solver_val" localSheetId="1" hidden="1">0.1</definedName>
    <definedName name="solver_ver" localSheetId="0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1" l="1"/>
  <c r="F66" i="1"/>
  <c r="F67" i="1" s="1"/>
  <c r="F89" i="1" s="1"/>
  <c r="F105" i="1" s="1"/>
  <c r="H66" i="1"/>
  <c r="H67" i="1" s="1"/>
  <c r="H91" i="1" s="1"/>
  <c r="H107" i="1" s="1"/>
  <c r="I66" i="1"/>
  <c r="I67" i="1" s="1"/>
  <c r="I92" i="1" s="1"/>
  <c r="I108" i="1" s="1"/>
  <c r="B5" i="1"/>
  <c r="C5" i="1"/>
  <c r="D5" i="1"/>
  <c r="E5" i="1"/>
  <c r="F5" i="1"/>
  <c r="G5" i="1"/>
  <c r="H5" i="1"/>
  <c r="I5" i="1"/>
  <c r="B6" i="1"/>
  <c r="C6" i="1"/>
  <c r="D6" i="1"/>
  <c r="E6" i="1"/>
  <c r="F6" i="1"/>
  <c r="G6" i="1"/>
  <c r="H6" i="1"/>
  <c r="I6" i="1"/>
  <c r="B7" i="1"/>
  <c r="C7" i="1"/>
  <c r="D7" i="1"/>
  <c r="E7" i="1"/>
  <c r="F7" i="1"/>
  <c r="G7" i="1"/>
  <c r="G65" i="1" s="1"/>
  <c r="G68" i="1" s="1"/>
  <c r="H7" i="1"/>
  <c r="I7" i="1"/>
  <c r="B8" i="1"/>
  <c r="C8" i="1"/>
  <c r="D8" i="1"/>
  <c r="E8" i="1"/>
  <c r="F8" i="1"/>
  <c r="G8" i="1"/>
  <c r="H8" i="1"/>
  <c r="I8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F14" i="1"/>
  <c r="G14" i="1"/>
  <c r="H14" i="1"/>
  <c r="I14" i="1"/>
  <c r="B15" i="1"/>
  <c r="C15" i="1"/>
  <c r="D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39" i="1"/>
  <c r="C39" i="1"/>
  <c r="D39" i="1"/>
  <c r="E39" i="1"/>
  <c r="F39" i="1"/>
  <c r="G39" i="1"/>
  <c r="H39" i="1"/>
  <c r="I39" i="1"/>
  <c r="B40" i="1"/>
  <c r="C40" i="1"/>
  <c r="D40" i="1"/>
  <c r="E40" i="1"/>
  <c r="F40" i="1"/>
  <c r="G40" i="1"/>
  <c r="H40" i="1"/>
  <c r="I40" i="1"/>
  <c r="B41" i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D43" i="1"/>
  <c r="E43" i="1"/>
  <c r="F43" i="1"/>
  <c r="G43" i="1"/>
  <c r="H43" i="1"/>
  <c r="I43" i="1"/>
  <c r="B44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  <c r="B47" i="1"/>
  <c r="C47" i="1"/>
  <c r="D47" i="1"/>
  <c r="E47" i="1"/>
  <c r="F47" i="1"/>
  <c r="G47" i="1"/>
  <c r="H47" i="1"/>
  <c r="I47" i="1"/>
  <c r="B48" i="1"/>
  <c r="C48" i="1"/>
  <c r="D48" i="1"/>
  <c r="E48" i="1"/>
  <c r="F48" i="1"/>
  <c r="G48" i="1"/>
  <c r="H48" i="1"/>
  <c r="I48" i="1"/>
  <c r="B49" i="1"/>
  <c r="C49" i="1"/>
  <c r="D49" i="1"/>
  <c r="E49" i="1"/>
  <c r="F49" i="1"/>
  <c r="G49" i="1"/>
  <c r="H49" i="1"/>
  <c r="I49" i="1"/>
  <c r="B50" i="1"/>
  <c r="C50" i="1"/>
  <c r="D50" i="1"/>
  <c r="E50" i="1"/>
  <c r="F50" i="1"/>
  <c r="G50" i="1"/>
  <c r="H50" i="1"/>
  <c r="I50" i="1"/>
  <c r="B51" i="1"/>
  <c r="C51" i="1"/>
  <c r="D51" i="1"/>
  <c r="E51" i="1"/>
  <c r="F51" i="1"/>
  <c r="G51" i="1"/>
  <c r="H51" i="1"/>
  <c r="I51" i="1"/>
  <c r="B52" i="1"/>
  <c r="C52" i="1"/>
  <c r="D52" i="1"/>
  <c r="E52" i="1"/>
  <c r="F52" i="1"/>
  <c r="G52" i="1"/>
  <c r="H52" i="1"/>
  <c r="I52" i="1"/>
  <c r="B53" i="1"/>
  <c r="C53" i="1"/>
  <c r="D53" i="1"/>
  <c r="E53" i="1"/>
  <c r="F53" i="1"/>
  <c r="G53" i="1"/>
  <c r="H53" i="1"/>
  <c r="I53" i="1"/>
  <c r="B54" i="1"/>
  <c r="C54" i="1"/>
  <c r="D54" i="1"/>
  <c r="E54" i="1"/>
  <c r="F54" i="1"/>
  <c r="G54" i="1"/>
  <c r="H54" i="1"/>
  <c r="I54" i="1"/>
  <c r="B55" i="1"/>
  <c r="C55" i="1"/>
  <c r="D55" i="1"/>
  <c r="E55" i="1"/>
  <c r="F55" i="1"/>
  <c r="G55" i="1"/>
  <c r="H55" i="1"/>
  <c r="I55" i="1"/>
  <c r="B56" i="1"/>
  <c r="C56" i="1"/>
  <c r="D56" i="1"/>
  <c r="E56" i="1"/>
  <c r="F56" i="1"/>
  <c r="G56" i="1"/>
  <c r="H56" i="1"/>
  <c r="I56" i="1"/>
  <c r="B57" i="1"/>
  <c r="C57" i="1"/>
  <c r="D57" i="1"/>
  <c r="E57" i="1"/>
  <c r="F57" i="1"/>
  <c r="G57" i="1"/>
  <c r="H57" i="1"/>
  <c r="I57" i="1"/>
  <c r="B58" i="1"/>
  <c r="C58" i="1"/>
  <c r="D58" i="1"/>
  <c r="E58" i="1"/>
  <c r="F58" i="1"/>
  <c r="G58" i="1"/>
  <c r="H58" i="1"/>
  <c r="I58" i="1"/>
  <c r="B59" i="1"/>
  <c r="C59" i="1"/>
  <c r="D59" i="1"/>
  <c r="E59" i="1"/>
  <c r="F59" i="1"/>
  <c r="G59" i="1"/>
  <c r="H59" i="1"/>
  <c r="I59" i="1"/>
  <c r="B60" i="1"/>
  <c r="C60" i="1"/>
  <c r="D60" i="1"/>
  <c r="E60" i="1"/>
  <c r="F60" i="1"/>
  <c r="G60" i="1"/>
  <c r="H60" i="1"/>
  <c r="I60" i="1"/>
  <c r="B61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4" i="1"/>
  <c r="C78" i="1" s="1"/>
  <c r="D4" i="1"/>
  <c r="D65" i="1" s="1"/>
  <c r="D68" i="1" s="1"/>
  <c r="E4" i="1"/>
  <c r="E78" i="1" s="1"/>
  <c r="F4" i="1"/>
  <c r="B77" i="1" s="1"/>
  <c r="G4" i="1"/>
  <c r="G80" i="1" s="1"/>
  <c r="H4" i="1"/>
  <c r="H80" i="1" s="1"/>
  <c r="H92" i="1" s="1"/>
  <c r="H108" i="1" s="1"/>
  <c r="I4" i="1"/>
  <c r="I65" i="1" s="1"/>
  <c r="I68" i="1" s="1"/>
  <c r="B4" i="1"/>
  <c r="B65" i="1" s="1"/>
  <c r="B68" i="1" s="1"/>
  <c r="C90" i="1" l="1"/>
  <c r="C106" i="1" s="1"/>
  <c r="C65" i="1"/>
  <c r="C68" i="1" s="1"/>
  <c r="B113" i="1" s="1"/>
  <c r="B66" i="1"/>
  <c r="B67" i="1" s="1"/>
  <c r="B85" i="1" s="1"/>
  <c r="B101" i="1" s="1"/>
  <c r="B78" i="1"/>
  <c r="C79" i="1"/>
  <c r="C91" i="1" s="1"/>
  <c r="C107" i="1" s="1"/>
  <c r="E79" i="1"/>
  <c r="B79" i="1"/>
  <c r="D76" i="1"/>
  <c r="E80" i="1"/>
  <c r="B80" i="1"/>
  <c r="D77" i="1"/>
  <c r="D89" i="1" s="1"/>
  <c r="D105" i="1" s="1"/>
  <c r="F78" i="1"/>
  <c r="F90" i="1" s="1"/>
  <c r="F106" i="1" s="1"/>
  <c r="H65" i="1"/>
  <c r="H68" i="1" s="1"/>
  <c r="G66" i="1"/>
  <c r="G67" i="1" s="1"/>
  <c r="G90" i="1" s="1"/>
  <c r="G106" i="1" s="1"/>
  <c r="B74" i="1"/>
  <c r="C80" i="1"/>
  <c r="D78" i="1"/>
  <c r="F79" i="1"/>
  <c r="F91" i="1" s="1"/>
  <c r="F107" i="1" s="1"/>
  <c r="C75" i="1"/>
  <c r="C87" i="1" s="1"/>
  <c r="C103" i="1" s="1"/>
  <c r="D79" i="1"/>
  <c r="F80" i="1"/>
  <c r="F92" i="1" s="1"/>
  <c r="F108" i="1" s="1"/>
  <c r="F65" i="1"/>
  <c r="F68" i="1" s="1"/>
  <c r="E66" i="1"/>
  <c r="E67" i="1" s="1"/>
  <c r="E88" i="1" s="1"/>
  <c r="E104" i="1" s="1"/>
  <c r="B75" i="1"/>
  <c r="C76" i="1"/>
  <c r="D80" i="1"/>
  <c r="G79" i="1"/>
  <c r="G91" i="1" s="1"/>
  <c r="G107" i="1" s="1"/>
  <c r="E65" i="1"/>
  <c r="E68" i="1" s="1"/>
  <c r="D66" i="1"/>
  <c r="D67" i="1" s="1"/>
  <c r="D87" i="1" s="1"/>
  <c r="D103" i="1" s="1"/>
  <c r="B76" i="1"/>
  <c r="C77" i="1"/>
  <c r="C89" i="1" s="1"/>
  <c r="C105" i="1" s="1"/>
  <c r="E77" i="1"/>
  <c r="C66" i="1"/>
  <c r="C67" i="1" s="1"/>
  <c r="C86" i="1" s="1"/>
  <c r="C102" i="1" s="1"/>
  <c r="J96" i="1"/>
  <c r="J92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B57" i="2"/>
  <c r="I56" i="2"/>
  <c r="H56" i="2"/>
  <c r="G56" i="2"/>
  <c r="F56" i="2"/>
  <c r="E56" i="2"/>
  <c r="D56" i="2"/>
  <c r="C56" i="2"/>
  <c r="B56" i="2"/>
  <c r="I55" i="2"/>
  <c r="H55" i="2"/>
  <c r="G55" i="2"/>
  <c r="F55" i="2"/>
  <c r="E55" i="2"/>
  <c r="D55" i="2"/>
  <c r="C55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I4" i="2"/>
  <c r="I65" i="2" s="1"/>
  <c r="I66" i="2" s="1"/>
  <c r="I89" i="2" s="1"/>
  <c r="I103" i="2" s="1"/>
  <c r="H4" i="2"/>
  <c r="G4" i="2"/>
  <c r="F4" i="2"/>
  <c r="E4" i="2"/>
  <c r="E65" i="2" s="1"/>
  <c r="E66" i="2" s="1"/>
  <c r="D4" i="2"/>
  <c r="I74" i="2" s="1"/>
  <c r="C4" i="2"/>
  <c r="B4" i="2"/>
  <c r="D91" i="1" l="1"/>
  <c r="D107" i="1" s="1"/>
  <c r="B90" i="1"/>
  <c r="B106" i="1" s="1"/>
  <c r="D92" i="1"/>
  <c r="D108" i="1" s="1"/>
  <c r="B92" i="1"/>
  <c r="B108" i="1" s="1"/>
  <c r="C88" i="1"/>
  <c r="C104" i="1" s="1"/>
  <c r="D90" i="1"/>
  <c r="D106" i="1" s="1"/>
  <c r="E92" i="1"/>
  <c r="E108" i="1" s="1"/>
  <c r="G92" i="1"/>
  <c r="G108" i="1" s="1"/>
  <c r="E89" i="1"/>
  <c r="E105" i="1" s="1"/>
  <c r="B87" i="1"/>
  <c r="B103" i="1" s="1"/>
  <c r="C92" i="1"/>
  <c r="C108" i="1" s="1"/>
  <c r="D88" i="1"/>
  <c r="D104" i="1" s="1"/>
  <c r="B86" i="1"/>
  <c r="B102" i="1" s="1"/>
  <c r="B91" i="1"/>
  <c r="B107" i="1" s="1"/>
  <c r="B88" i="1"/>
  <c r="B104" i="1" s="1"/>
  <c r="E91" i="1"/>
  <c r="E107" i="1" s="1"/>
  <c r="B89" i="1"/>
  <c r="B105" i="1" s="1"/>
  <c r="E90" i="1"/>
  <c r="E106" i="1" s="1"/>
  <c r="G72" i="2"/>
  <c r="I76" i="2"/>
  <c r="G75" i="2"/>
  <c r="B78" i="2"/>
  <c r="F73" i="2"/>
  <c r="C72" i="2"/>
  <c r="C75" i="2"/>
  <c r="F72" i="2"/>
  <c r="I77" i="2"/>
  <c r="C73" i="2"/>
  <c r="I85" i="2"/>
  <c r="I99" i="2" s="1"/>
  <c r="C74" i="2"/>
  <c r="C76" i="2"/>
  <c r="C78" i="2"/>
  <c r="C64" i="2"/>
  <c r="C67" i="2" s="1"/>
  <c r="C65" i="2"/>
  <c r="C66" i="2" s="1"/>
  <c r="D71" i="2"/>
  <c r="D72" i="2"/>
  <c r="D73" i="2"/>
  <c r="D74" i="2"/>
  <c r="D75" i="2"/>
  <c r="D76" i="2"/>
  <c r="D77" i="2"/>
  <c r="D78" i="2"/>
  <c r="B64" i="2"/>
  <c r="B67" i="2" s="1"/>
  <c r="B65" i="2"/>
  <c r="B66" i="2" s="1"/>
  <c r="B82" i="2" s="1"/>
  <c r="B96" i="2" s="1"/>
  <c r="C77" i="2"/>
  <c r="D64" i="2"/>
  <c r="D67" i="2" s="1"/>
  <c r="D65" i="2"/>
  <c r="D66" i="2" s="1"/>
  <c r="E71" i="2"/>
  <c r="E72" i="2"/>
  <c r="E73" i="2"/>
  <c r="E74" i="2"/>
  <c r="E85" i="2" s="1"/>
  <c r="E99" i="2" s="1"/>
  <c r="E75" i="2"/>
  <c r="E76" i="2"/>
  <c r="E77" i="2"/>
  <c r="E78" i="2"/>
  <c r="E89" i="2" s="1"/>
  <c r="E103" i="2" s="1"/>
  <c r="C71" i="2"/>
  <c r="E64" i="2"/>
  <c r="E67" i="2" s="1"/>
  <c r="F71" i="2"/>
  <c r="F74" i="2"/>
  <c r="F75" i="2"/>
  <c r="F76" i="2"/>
  <c r="F77" i="2"/>
  <c r="F78" i="2"/>
  <c r="F64" i="2"/>
  <c r="F67" i="2" s="1"/>
  <c r="F65" i="2"/>
  <c r="F66" i="2" s="1"/>
  <c r="G71" i="2"/>
  <c r="G73" i="2"/>
  <c r="G74" i="2"/>
  <c r="G76" i="2"/>
  <c r="G77" i="2"/>
  <c r="G78" i="2"/>
  <c r="G64" i="2"/>
  <c r="G67" i="2" s="1"/>
  <c r="G65" i="2"/>
  <c r="G66" i="2" s="1"/>
  <c r="H71" i="2"/>
  <c r="H72" i="2"/>
  <c r="H73" i="2"/>
  <c r="H74" i="2"/>
  <c r="H75" i="2"/>
  <c r="H76" i="2"/>
  <c r="H77" i="2"/>
  <c r="H78" i="2"/>
  <c r="H64" i="2"/>
  <c r="H67" i="2" s="1"/>
  <c r="H65" i="2"/>
  <c r="H66" i="2" s="1"/>
  <c r="I71" i="2"/>
  <c r="I82" i="2" s="1"/>
  <c r="I96" i="2" s="1"/>
  <c r="I72" i="2"/>
  <c r="I73" i="2"/>
  <c r="I75" i="2"/>
  <c r="I64" i="2"/>
  <c r="I67" i="2" s="1"/>
  <c r="B72" i="2"/>
  <c r="B73" i="2"/>
  <c r="B74" i="2"/>
  <c r="B75" i="2"/>
  <c r="B76" i="2"/>
  <c r="B77" i="2"/>
  <c r="D82" i="2" l="1"/>
  <c r="D96" i="2" s="1"/>
  <c r="G89" i="2"/>
  <c r="G103" i="2" s="1"/>
  <c r="C86" i="2"/>
  <c r="C100" i="2" s="1"/>
  <c r="B87" i="2"/>
  <c r="B101" i="2" s="1"/>
  <c r="I83" i="2"/>
  <c r="I97" i="2" s="1"/>
  <c r="G82" i="2"/>
  <c r="G96" i="2" s="1"/>
  <c r="C82" i="2"/>
  <c r="C96" i="2" s="1"/>
  <c r="H82" i="2"/>
  <c r="H96" i="2" s="1"/>
  <c r="F82" i="2"/>
  <c r="F96" i="2" s="1"/>
  <c r="E82" i="2"/>
  <c r="E96" i="2" s="1"/>
  <c r="I87" i="2"/>
  <c r="I101" i="2" s="1"/>
  <c r="I88" i="2"/>
  <c r="I102" i="2" s="1"/>
  <c r="I86" i="2"/>
  <c r="I100" i="2" s="1"/>
  <c r="B86" i="2"/>
  <c r="B100" i="2" s="1"/>
  <c r="C83" i="2"/>
  <c r="C97" i="2" s="1"/>
  <c r="C84" i="2"/>
  <c r="C98" i="2" s="1"/>
  <c r="B85" i="2"/>
  <c r="B99" i="2" s="1"/>
  <c r="B84" i="2"/>
  <c r="B98" i="2" s="1"/>
  <c r="H87" i="2"/>
  <c r="H101" i="2" s="1"/>
  <c r="H83" i="2"/>
  <c r="H97" i="2" s="1"/>
  <c r="F89" i="2"/>
  <c r="F103" i="2" s="1"/>
  <c r="F85" i="2"/>
  <c r="F99" i="2" s="1"/>
  <c r="D86" i="2"/>
  <c r="D100" i="2" s="1"/>
  <c r="G87" i="2"/>
  <c r="G101" i="2" s="1"/>
  <c r="F87" i="2"/>
  <c r="F101" i="2" s="1"/>
  <c r="E87" i="2"/>
  <c r="E101" i="2" s="1"/>
  <c r="G86" i="2"/>
  <c r="G100" i="2" s="1"/>
  <c r="H84" i="2"/>
  <c r="H98" i="2" s="1"/>
  <c r="G85" i="2"/>
  <c r="G99" i="2" s="1"/>
  <c r="F86" i="2"/>
  <c r="F100" i="2" s="1"/>
  <c r="E86" i="2"/>
  <c r="E100" i="2" s="1"/>
  <c r="D83" i="2"/>
  <c r="D97" i="2" s="1"/>
  <c r="D89" i="2"/>
  <c r="D103" i="2" s="1"/>
  <c r="B83" i="2"/>
  <c r="B97" i="2" s="1"/>
  <c r="H89" i="2"/>
  <c r="H103" i="2" s="1"/>
  <c r="E83" i="2"/>
  <c r="E97" i="2" s="1"/>
  <c r="D88" i="2"/>
  <c r="D102" i="2" s="1"/>
  <c r="F83" i="2"/>
  <c r="F97" i="2" s="1"/>
  <c r="E84" i="2"/>
  <c r="E98" i="2" s="1"/>
  <c r="H88" i="2"/>
  <c r="H102" i="2" s="1"/>
  <c r="D87" i="2"/>
  <c r="D101" i="2" s="1"/>
  <c r="C89" i="2"/>
  <c r="C103" i="2" s="1"/>
  <c r="G83" i="2"/>
  <c r="G97" i="2" s="1"/>
  <c r="C87" i="2"/>
  <c r="C101" i="2" s="1"/>
  <c r="B88" i="2"/>
  <c r="B102" i="2" s="1"/>
  <c r="I84" i="2"/>
  <c r="I98" i="2" s="1"/>
  <c r="H86" i="2"/>
  <c r="H100" i="2" s="1"/>
  <c r="G88" i="2"/>
  <c r="G102" i="2" s="1"/>
  <c r="F88" i="2"/>
  <c r="F102" i="2" s="1"/>
  <c r="E88" i="2"/>
  <c r="E102" i="2" s="1"/>
  <c r="D85" i="2"/>
  <c r="D99" i="2" s="1"/>
  <c r="C85" i="2"/>
  <c r="C99" i="2" s="1"/>
  <c r="B89" i="2"/>
  <c r="B103" i="2" s="1"/>
  <c r="H85" i="2"/>
  <c r="H99" i="2" s="1"/>
  <c r="C88" i="2"/>
  <c r="C102" i="2" s="1"/>
  <c r="D84" i="2"/>
  <c r="D98" i="2" s="1"/>
  <c r="F84" i="2"/>
  <c r="F98" i="2" s="1"/>
  <c r="G84" i="2"/>
  <c r="G98" i="2" s="1"/>
  <c r="B106" i="2"/>
  <c r="B105" i="2" l="1"/>
  <c r="I79" i="1" l="1"/>
  <c r="I91" i="1" s="1"/>
  <c r="I107" i="1" s="1"/>
  <c r="G75" i="1" l="1"/>
  <c r="G87" i="1" s="1"/>
  <c r="G103" i="1" s="1"/>
  <c r="F73" i="1"/>
  <c r="F85" i="1" s="1"/>
  <c r="F101" i="1" s="1"/>
  <c r="C73" i="1"/>
  <c r="C85" i="1" s="1"/>
  <c r="C101" i="1" s="1"/>
  <c r="I75" i="1"/>
  <c r="I87" i="1" s="1"/>
  <c r="I103" i="1" s="1"/>
  <c r="E74" i="1"/>
  <c r="E86" i="1" s="1"/>
  <c r="E102" i="1" s="1"/>
  <c r="F74" i="1"/>
  <c r="F86" i="1" s="1"/>
  <c r="F102" i="1" s="1"/>
  <c r="H75" i="1"/>
  <c r="H87" i="1" s="1"/>
  <c r="H103" i="1" s="1"/>
  <c r="H76" i="1"/>
  <c r="H88" i="1" s="1"/>
  <c r="H104" i="1" s="1"/>
  <c r="G74" i="1"/>
  <c r="G86" i="1" s="1"/>
  <c r="G102" i="1" s="1"/>
  <c r="H74" i="1"/>
  <c r="H86" i="1" s="1"/>
  <c r="H102" i="1" s="1"/>
  <c r="G77" i="1"/>
  <c r="G89" i="1" s="1"/>
  <c r="G105" i="1" s="1"/>
  <c r="F76" i="1"/>
  <c r="F88" i="1" s="1"/>
  <c r="F104" i="1" s="1"/>
  <c r="H78" i="1"/>
  <c r="H90" i="1" s="1"/>
  <c r="H106" i="1" s="1"/>
  <c r="I73" i="1"/>
  <c r="I85" i="1" s="1"/>
  <c r="I101" i="1" s="1"/>
  <c r="H77" i="1"/>
  <c r="H89" i="1" s="1"/>
  <c r="H105" i="1" s="1"/>
  <c r="G76" i="1"/>
  <c r="G88" i="1" s="1"/>
  <c r="G104" i="1" s="1"/>
  <c r="I78" i="1"/>
  <c r="I90" i="1" s="1"/>
  <c r="I106" i="1" s="1"/>
  <c r="I77" i="1"/>
  <c r="I89" i="1" s="1"/>
  <c r="I105" i="1" s="1"/>
  <c r="E73" i="1"/>
  <c r="E85" i="1" s="1"/>
  <c r="E101" i="1" s="1"/>
  <c r="I74" i="1"/>
  <c r="I86" i="1" s="1"/>
  <c r="I102" i="1" s="1"/>
  <c r="E75" i="1"/>
  <c r="E87" i="1" s="1"/>
  <c r="E103" i="1" s="1"/>
  <c r="H73" i="1"/>
  <c r="H85" i="1" s="1"/>
  <c r="H101" i="1" s="1"/>
  <c r="G73" i="1"/>
  <c r="G85" i="1" s="1"/>
  <c r="G101" i="1" s="1"/>
  <c r="D73" i="1"/>
  <c r="D85" i="1" s="1"/>
  <c r="D101" i="1" s="1"/>
  <c r="I76" i="1"/>
  <c r="I88" i="1" s="1"/>
  <c r="I104" i="1" s="1"/>
  <c r="D74" i="1"/>
  <c r="D86" i="1" s="1"/>
  <c r="D102" i="1" s="1"/>
  <c r="F75" i="1"/>
  <c r="F87" i="1" s="1"/>
  <c r="F103" i="1" s="1"/>
  <c r="B112" i="1" l="1"/>
</calcChain>
</file>

<file path=xl/sharedStrings.xml><?xml version="1.0" encoding="utf-8"?>
<sst xmlns="http://schemas.openxmlformats.org/spreadsheetml/2006/main" count="403" uniqueCount="142">
  <si>
    <t>Date</t>
  </si>
  <si>
    <t>monthly_mean</t>
  </si>
  <si>
    <t>monthly_sd</t>
  </si>
  <si>
    <t>annual_std</t>
  </si>
  <si>
    <t>annual_mean</t>
  </si>
  <si>
    <t>Correlation</t>
  </si>
  <si>
    <t xml:space="preserve"> </t>
  </si>
  <si>
    <t>Covarience</t>
  </si>
  <si>
    <t>weight</t>
  </si>
  <si>
    <t>Bordered matrix</t>
  </si>
  <si>
    <t>std</t>
  </si>
  <si>
    <t>mean</t>
  </si>
  <si>
    <t>Original Input downloaded at finance.yahoo.com</t>
  </si>
  <si>
    <t>standard deviation</t>
  </si>
  <si>
    <t>Sample Results based on solver</t>
  </si>
  <si>
    <t>Sum of weight</t>
  </si>
  <si>
    <t>Solver Results</t>
  </si>
  <si>
    <t>Solver set up</t>
  </si>
  <si>
    <t>1) constraints: Sum of weight =1</t>
  </si>
  <si>
    <t>2) mean = 10% for example</t>
  </si>
  <si>
    <t>Result 1</t>
  </si>
  <si>
    <t>Result 2</t>
  </si>
  <si>
    <t>Result 3</t>
  </si>
  <si>
    <t>Result 5</t>
  </si>
  <si>
    <t>Result 6</t>
  </si>
  <si>
    <t>Result 7</t>
  </si>
  <si>
    <t>Result 8</t>
  </si>
  <si>
    <t>Result 9</t>
  </si>
  <si>
    <t>Result 11</t>
  </si>
  <si>
    <t>Result 12</t>
  </si>
  <si>
    <t>Result 13</t>
  </si>
  <si>
    <t>Date - five years, monthly</t>
  </si>
  <si>
    <t>Original Monthly Stock Prices downloaded at finance.yahoo.com</t>
  </si>
  <si>
    <t>weight stock 1</t>
  </si>
  <si>
    <t>weight stock 2</t>
  </si>
  <si>
    <t>weight stock 3</t>
  </si>
  <si>
    <t>weight stock 4</t>
  </si>
  <si>
    <t>weight stock 5</t>
  </si>
  <si>
    <t>weight stock 6</t>
  </si>
  <si>
    <t>weight stock 7</t>
  </si>
  <si>
    <t>weight stock 8</t>
  </si>
  <si>
    <t>results</t>
  </si>
  <si>
    <t>Google price</t>
  </si>
  <si>
    <t>Apple</t>
  </si>
  <si>
    <t>F</t>
  </si>
  <si>
    <t>jpm</t>
  </si>
  <si>
    <t>tesla</t>
  </si>
  <si>
    <t>pfe</t>
  </si>
  <si>
    <t>kmi</t>
  </si>
  <si>
    <t>disney</t>
  </si>
  <si>
    <t>minimize standard devation</t>
  </si>
  <si>
    <t>stock 1</t>
  </si>
  <si>
    <t>stock 2</t>
  </si>
  <si>
    <t>stock 3</t>
  </si>
  <si>
    <t>stock 4</t>
  </si>
  <si>
    <t>stock 5</t>
  </si>
  <si>
    <t>stock 6</t>
  </si>
  <si>
    <t>stock 7</t>
  </si>
  <si>
    <t>stock 8</t>
  </si>
  <si>
    <t>Sum - total</t>
  </si>
  <si>
    <t>standard deviation - portfolio</t>
  </si>
  <si>
    <t>mean - portfolio</t>
  </si>
  <si>
    <t>return_google</t>
  </si>
  <si>
    <t>return_apple</t>
  </si>
  <si>
    <t>return_f</t>
  </si>
  <si>
    <t>return_jpm</t>
  </si>
  <si>
    <t>return_tesla</t>
  </si>
  <si>
    <t>return_pfe</t>
  </si>
  <si>
    <t>return_kmi</t>
  </si>
  <si>
    <t>return_disney</t>
  </si>
  <si>
    <t>Portfolio mean</t>
  </si>
  <si>
    <t>portfolio standard deviation</t>
  </si>
  <si>
    <t>Efficient Frontier - Portfolios</t>
  </si>
  <si>
    <t>portfolio 1</t>
  </si>
  <si>
    <t>portfolio 2</t>
  </si>
  <si>
    <t>portfolio 3</t>
  </si>
  <si>
    <t>portfolio 4</t>
  </si>
  <si>
    <t>portfolio 5</t>
  </si>
  <si>
    <t>portfolio 6</t>
  </si>
  <si>
    <t>portfolio 7</t>
  </si>
  <si>
    <t>portfolio 8</t>
  </si>
  <si>
    <t>portfolio 9</t>
  </si>
  <si>
    <t>portfolio 10</t>
  </si>
  <si>
    <t>portfolio 11</t>
  </si>
  <si>
    <t>portfolio 12</t>
  </si>
  <si>
    <t>portfolio 13</t>
  </si>
  <si>
    <t>portfolio 14</t>
  </si>
  <si>
    <t>portfolio 15</t>
  </si>
  <si>
    <t>#) minimize portfolio's standard devation</t>
  </si>
  <si>
    <t>2) portfolio mean = 10% for example</t>
  </si>
  <si>
    <t>Apple price</t>
  </si>
  <si>
    <t>F price</t>
  </si>
  <si>
    <t>JPM price</t>
  </si>
  <si>
    <t>TESLA price</t>
  </si>
  <si>
    <t>PFE price</t>
  </si>
  <si>
    <t>KMI price</t>
  </si>
  <si>
    <t>Disney price</t>
  </si>
  <si>
    <t xml:space="preserve">TTWO - Price </t>
  </si>
  <si>
    <t>NVDA - Price</t>
  </si>
  <si>
    <t>MO - Price</t>
  </si>
  <si>
    <t>META - Price</t>
  </si>
  <si>
    <t>UNH - Price</t>
  </si>
  <si>
    <t>XOM - Price</t>
  </si>
  <si>
    <t>F - Price</t>
  </si>
  <si>
    <t>JPM - Price</t>
  </si>
  <si>
    <t>Ret_TTWO</t>
  </si>
  <si>
    <t>Ret_JPM</t>
  </si>
  <si>
    <t>Ret_NVDA</t>
  </si>
  <si>
    <t>Ret_MO</t>
  </si>
  <si>
    <t>Ret_META</t>
  </si>
  <si>
    <t>Ret_UNH</t>
  </si>
  <si>
    <t>Ret_XOM</t>
  </si>
  <si>
    <t>Ret_F</t>
  </si>
  <si>
    <t>Result 14</t>
  </si>
  <si>
    <t>Result 15</t>
  </si>
  <si>
    <t>Result 16</t>
  </si>
  <si>
    <t>Result 18</t>
  </si>
  <si>
    <t>Result 19</t>
  </si>
  <si>
    <t>Result 20</t>
  </si>
  <si>
    <t>Result 22</t>
  </si>
  <si>
    <t>Result 23</t>
  </si>
  <si>
    <t>,</t>
  </si>
  <si>
    <t>{stdDev:</t>
  </si>
  <si>
    <t>mean:</t>
  </si>
  <si>
    <t>},</t>
  </si>
  <si>
    <t>label:</t>
  </si>
  <si>
    <t>TTWO</t>
  </si>
  <si>
    <t>JPM</t>
  </si>
  <si>
    <t>NVDA</t>
  </si>
  <si>
    <t>MO</t>
  </si>
  <si>
    <t>META</t>
  </si>
  <si>
    <t>UNH</t>
  </si>
  <si>
    <t>XOM</t>
  </si>
  <si>
    <t xml:space="preserve"> '</t>
  </si>
  <si>
    <t>, color: '#00ff00'},</t>
  </si>
  <si>
    <t>, color: '#0000ff'},</t>
  </si>
  <si>
    <t>, color: '#ff00ff'},</t>
  </si>
  <si>
    <t>, color: '#ffff00'},</t>
  </si>
  <si>
    <t>, color: '#00ffff'},</t>
  </si>
  <si>
    <t>, color: '#ff8000'},</t>
  </si>
  <si>
    <t>, color: '#8000ff'}</t>
  </si>
  <si>
    <t>, color: '#ff0000'},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</si>
</sst>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0000000"/>
    <numFmt numFmtId="165" formatCode="0.00000000"/>
    <numFmt numFmtId="166" formatCode="_(* #,##0_);_(* \(#,##0\);_(* &quot;-&quot;??_);_(@_)"/>
    <numFmt numFmtId="167" formatCode="0.0000000000"/>
    <numFmt numFmtId="168" formatCode="_(* #,##0.000_);_(* \(#,##0.000\);_(* &quot;-&quot;??_);_(@_)"/>
    <numFmt numFmtId="169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.1"/>
      <name val="Calibri"/>
      <family val="2"/>
      <scheme val="minor"/>
    </font>
    <font>
      <sz val="2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1"/>
      <color theme="0"/>
      <name val="Calibri"/>
      <family val="2"/>
      <scheme val="minor"/>
    </font>
    <font>
      <sz val="16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1" xfId="0" applyFont="1" applyFill="1" applyBorder="1"/>
    <xf numFmtId="10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43" fontId="0" fillId="0" borderId="0" xfId="0" applyNumberFormat="1"/>
    <xf numFmtId="14" fontId="0" fillId="0" borderId="0" xfId="0" applyNumberFormat="1"/>
    <xf numFmtId="0" fontId="2" fillId="4" borderId="2" xfId="0" applyFont="1" applyFill="1" applyBorder="1"/>
    <xf numFmtId="10" fontId="0" fillId="0" borderId="0" xfId="0" applyNumberFormat="1"/>
    <xf numFmtId="0" fontId="5" fillId="0" borderId="0" xfId="0" applyFont="1"/>
    <xf numFmtId="0" fontId="2" fillId="2" borderId="0" xfId="0" applyFont="1" applyFill="1"/>
    <xf numFmtId="0" fontId="0" fillId="5" borderId="0" xfId="0" applyFill="1"/>
    <xf numFmtId="0" fontId="3" fillId="5" borderId="1" xfId="0" applyFont="1" applyFill="1" applyBorder="1" applyAlignment="1">
      <alignment wrapText="1"/>
    </xf>
    <xf numFmtId="10" fontId="3" fillId="5" borderId="1" xfId="1" applyNumberFormat="1" applyFont="1" applyFill="1" applyBorder="1" applyAlignment="1">
      <alignment wrapText="1"/>
    </xf>
    <xf numFmtId="10" fontId="0" fillId="5" borderId="1" xfId="1" applyNumberFormat="1" applyFont="1" applyFill="1" applyBorder="1"/>
    <xf numFmtId="0" fontId="3" fillId="5" borderId="0" xfId="0" applyFont="1" applyFill="1" applyAlignment="1">
      <alignment wrapText="1"/>
    </xf>
    <xf numFmtId="0" fontId="0" fillId="0" borderId="1" xfId="0" applyBorder="1"/>
    <xf numFmtId="10" fontId="0" fillId="0" borderId="0" xfId="1" applyNumberFormat="1" applyFont="1" applyBorder="1"/>
    <xf numFmtId="10" fontId="0" fillId="5" borderId="0" xfId="1" applyNumberFormat="1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0" fillId="0" borderId="0" xfId="2" applyFont="1"/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0" fontId="2" fillId="2" borderId="0" xfId="0" applyFont="1" applyFill="1" applyAlignment="1">
      <alignment horizontal="center" wrapText="1"/>
    </xf>
    <xf numFmtId="0" fontId="6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7" borderId="0" xfId="0" applyFont="1" applyFill="1"/>
    <xf numFmtId="0" fontId="2" fillId="7" borderId="2" xfId="0" applyFont="1" applyFill="1" applyBorder="1"/>
    <xf numFmtId="10" fontId="0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8" xfId="1" applyFont="1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4" fillId="7" borderId="11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8" xfId="1" applyNumberFormat="1" applyFont="1" applyBorder="1"/>
    <xf numFmtId="10" fontId="0" fillId="0" borderId="13" xfId="1" applyNumberFormat="1" applyFont="1" applyBorder="1"/>
    <xf numFmtId="10" fontId="0" fillId="0" borderId="10" xfId="1" applyNumberFormat="1" applyFont="1" applyBorder="1"/>
    <xf numFmtId="0" fontId="2" fillId="2" borderId="11" xfId="0" applyFont="1" applyFill="1" applyBorder="1"/>
    <xf numFmtId="10" fontId="0" fillId="0" borderId="17" xfId="1" applyNumberFormat="1" applyFont="1" applyBorder="1"/>
    <xf numFmtId="10" fontId="0" fillId="0" borderId="18" xfId="1" applyNumberFormat="1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/>
    <xf numFmtId="0" fontId="4" fillId="8" borderId="0" xfId="0" applyFont="1" applyFill="1"/>
    <xf numFmtId="0" fontId="10" fillId="8" borderId="2" xfId="0" applyFont="1" applyFill="1" applyBorder="1"/>
    <xf numFmtId="0" fontId="2" fillId="8" borderId="2" xfId="0" applyFont="1" applyFill="1" applyBorder="1"/>
    <xf numFmtId="10" fontId="0" fillId="5" borderId="1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2" fontId="0" fillId="0" borderId="0" xfId="0" applyNumberFormat="1"/>
    <xf numFmtId="10" fontId="9" fillId="0" borderId="0" xfId="1" applyNumberFormat="1" applyFont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vertical="center"/>
    </xf>
    <xf numFmtId="168" fontId="0" fillId="0" borderId="0" xfId="0" applyNumberFormat="1"/>
    <xf numFmtId="169" fontId="0" fillId="0" borderId="0" xfId="1" applyNumberFormat="1" applyFont="1" applyAlignment="1">
      <alignment horizontal="left"/>
    </xf>
    <xf numFmtId="0" fontId="7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12" fillId="0" borderId="0" xfId="0" applyFont="1"/>
    <xf numFmtId="0" fontId="0" fillId="0" borderId="0" xfId="0" quotePrefix="1" applyAlignment="1">
      <alignment horizontal="center"/>
    </xf>
    <xf numFmtId="0" fontId="12" fillId="0" borderId="0" xfId="0" quotePrefix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'efficient frontier 2 14 2024'!$F$112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'efficient frontier 2 14 2024'!$E$113:$E$135</c:f>
              <c:numCache>
                <c:formatCode>0.00%</c:formatCode>
                <c:ptCount val="23"/>
                <c:pt idx="0">
                  <c:v>0.14609117693145982</c:v>
                </c:pt>
                <c:pt idx="1">
                  <c:v>0.41353365642652862</c:v>
                </c:pt>
                <c:pt idx="2">
                  <c:v>0.47586167191716511</c:v>
                </c:pt>
                <c:pt idx="4">
                  <c:v>0.21897275276815592</c:v>
                </c:pt>
                <c:pt idx="5">
                  <c:v>0.2859413441355822</c:v>
                </c:pt>
                <c:pt idx="6">
                  <c:v>0.35040375591534706</c:v>
                </c:pt>
                <c:pt idx="7">
                  <c:v>0.13776603821701566</c:v>
                </c:pt>
                <c:pt idx="8">
                  <c:v>7.949124782688495E-2</c:v>
                </c:pt>
                <c:pt idx="10">
                  <c:v>0.10863001966033964</c:v>
                </c:pt>
                <c:pt idx="11">
                  <c:v>0.10280133494528276</c:v>
                </c:pt>
                <c:pt idx="12">
                  <c:v>9.1146292847588559E-2</c:v>
                </c:pt>
                <c:pt idx="13">
                  <c:v>7.9491247391746359E-2</c:v>
                </c:pt>
                <c:pt idx="14">
                  <c:v>5.6181138175047843E-2</c:v>
                </c:pt>
                <c:pt idx="15">
                  <c:v>3.2870961080684165E-2</c:v>
                </c:pt>
                <c:pt idx="17">
                  <c:v>0.10364372799017067</c:v>
                </c:pt>
                <c:pt idx="18">
                  <c:v>0.18369866784910016</c:v>
                </c:pt>
                <c:pt idx="19">
                  <c:v>0.25289304006032409</c:v>
                </c:pt>
                <c:pt idx="21">
                  <c:v>4.1462653931124326E-2</c:v>
                </c:pt>
                <c:pt idx="22" formatCode="0.000%">
                  <c:v>2.7044367056738839E-2</c:v>
                </c:pt>
              </c:numCache>
            </c:numRef>
          </c:xVal>
          <c:yVal>
            <c:numRef>
              <c:f>'efficient frontier 2 14 2024'!$F$113:$F$135</c:f>
              <c:numCache>
                <c:formatCode>0.00%</c:formatCode>
                <c:ptCount val="23"/>
                <c:pt idx="0">
                  <c:v>0.40000000236930616</c:v>
                </c:pt>
                <c:pt idx="1">
                  <c:v>0.79999999999999005</c:v>
                </c:pt>
                <c:pt idx="2">
                  <c:v>0.89999999999999003</c:v>
                </c:pt>
                <c:pt idx="4">
                  <c:v>0.5000000035681097</c:v>
                </c:pt>
                <c:pt idx="5">
                  <c:v>0.59999999999998999</c:v>
                </c:pt>
                <c:pt idx="6">
                  <c:v>0.69999999999998996</c:v>
                </c:pt>
                <c:pt idx="7">
                  <c:v>4.9999000000000009E-2</c:v>
                </c:pt>
                <c:pt idx="8">
                  <c:v>9.9999999539238896E-2</c:v>
                </c:pt>
                <c:pt idx="10">
                  <c:v>7.4999000760033366E-2</c:v>
                </c:pt>
                <c:pt idx="11">
                  <c:v>7.999999995550236E-2</c:v>
                </c:pt>
                <c:pt idx="12">
                  <c:v>8.9999999926737892E-2</c:v>
                </c:pt>
                <c:pt idx="13">
                  <c:v>9.9999999912586623E-2</c:v>
                </c:pt>
                <c:pt idx="14">
                  <c:v>0.11999999985348123</c:v>
                </c:pt>
                <c:pt idx="15">
                  <c:v>0.13999999985348127</c:v>
                </c:pt>
                <c:pt idx="17">
                  <c:v>0.35000000273311782</c:v>
                </c:pt>
                <c:pt idx="18">
                  <c:v>0.45000099997224019</c:v>
                </c:pt>
                <c:pt idx="19">
                  <c:v>0.54999999999999305</c:v>
                </c:pt>
                <c:pt idx="21">
                  <c:v>0.25999999945392693</c:v>
                </c:pt>
                <c:pt idx="22" formatCode="0.000%">
                  <c:v>0.14499900230748189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94-4DDD-85A6-B9C43C160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97352"/>
        <c:axId val="612197712"/>
      </c:scatterChart>
      <c:valAx>
        <c:axId val="612197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97712"/>
        <c:crosses val="autoZero"/>
        <c:crossBetween val="midCat"/>
      </c:valAx>
      <c:valAx>
        <c:axId val="6121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97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</a:t>
            </a:r>
            <a:r>
              <a:rPr lang="en-US" baseline="0"/>
              <a:t> Frontier Demonstration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example!$E$105</c:f>
              <c:strCache>
                <c:ptCount val="1"/>
                <c:pt idx="0">
                  <c:v>Portfolio 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example!$D$106:$D$120</c:f>
              <c:numCache>
                <c:formatCode>General</c:formatCode>
                <c:ptCount val="15"/>
                <c:pt idx="0">
                  <c:v>0.17986298435703835</c:v>
                </c:pt>
                <c:pt idx="1">
                  <c:v>0.17530342358143383</c:v>
                </c:pt>
                <c:pt idx="2">
                  <c:v>0.17140805631121458</c:v>
                </c:pt>
                <c:pt idx="3">
                  <c:v>0.16972429506836448</c:v>
                </c:pt>
                <c:pt idx="4">
                  <c:v>0.1669090377698195</c:v>
                </c:pt>
                <c:pt idx="5">
                  <c:v>0.16329469703241517</c:v>
                </c:pt>
                <c:pt idx="6">
                  <c:v>0.16477526111839583</c:v>
                </c:pt>
                <c:pt idx="7">
                  <c:v>0.17124330946372054</c:v>
                </c:pt>
                <c:pt idx="8">
                  <c:v>0.18223986310104934</c:v>
                </c:pt>
                <c:pt idx="9">
                  <c:v>0.18753064926464913</c:v>
                </c:pt>
                <c:pt idx="10">
                  <c:v>0.1974245400543779</c:v>
                </c:pt>
                <c:pt idx="11">
                  <c:v>0.21694994772896459</c:v>
                </c:pt>
                <c:pt idx="12">
                  <c:v>0.22189392844357747</c:v>
                </c:pt>
                <c:pt idx="13">
                  <c:v>0.23402443893697211</c:v>
                </c:pt>
                <c:pt idx="14">
                  <c:v>0.2555940760177362</c:v>
                </c:pt>
              </c:numCache>
            </c:numRef>
          </c:xVal>
          <c:yVal>
            <c:numRef>
              <c:f>example!$E$106:$E$120</c:f>
              <c:numCache>
                <c:formatCode>0%</c:formatCode>
                <c:ptCount val="15"/>
                <c:pt idx="0">
                  <c:v>0.03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0.25</c:v>
                </c:pt>
                <c:pt idx="8">
                  <c:v>0.3</c:v>
                </c:pt>
                <c:pt idx="9">
                  <c:v>0.32</c:v>
                </c:pt>
                <c:pt idx="10">
                  <c:v>0.35</c:v>
                </c:pt>
                <c:pt idx="11">
                  <c:v>0.4</c:v>
                </c:pt>
                <c:pt idx="12">
                  <c:v>0.42</c:v>
                </c:pt>
                <c:pt idx="13">
                  <c:v>0.45</c:v>
                </c:pt>
                <c:pt idx="1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E4-4A0E-8E02-27642C90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60608"/>
        <c:axId val="169103744"/>
      </c:scatterChart>
      <c:valAx>
        <c:axId val="1690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standard deviation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03744"/>
        <c:crosses val="autoZero"/>
        <c:crossBetween val="midCat"/>
      </c:valAx>
      <c:valAx>
        <c:axId val="1691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Mean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6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136</xdr:row>
      <xdr:rowOff>114300</xdr:rowOff>
    </xdr:from>
    <xdr:to>
      <xdr:col>5</xdr:col>
      <xdr:colOff>50800</xdr:colOff>
      <xdr:row>151</xdr:row>
      <xdr:rowOff>120650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D33973-B5BB-4B22-800D-33D1DC89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1880"/>
          <a:ext cx="5400040" cy="274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621030</xdr:colOff>
      <xdr:row>108</xdr:row>
      <xdr:rowOff>179070</xdr:rowOff>
    </xdr:from>
    <xdr:to>
      <xdr:col>10</xdr:col>
      <xdr:colOff>285750</xdr:colOff>
      <xdr:row>121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DA27C8-E910-36A7-8DE6-D3AC60213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220980</xdr:colOff>
      <xdr:row>121</xdr:row>
      <xdr:rowOff>101295</xdr:rowOff>
    </xdr:from>
    <xdr:to>
      <xdr:col>12</xdr:col>
      <xdr:colOff>350520</xdr:colOff>
      <xdr:row>141</xdr:row>
      <xdr:rowOff>22858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618D87-9498-7A92-15B0-BED57F83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23730915"/>
          <a:ext cx="7155180" cy="3579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231775</xdr:colOff>
      <xdr:row>104</xdr:row>
      <xdr:rowOff>409575</xdr:rowOff>
    </xdr:from>
    <xdr:to>
      <xdr:col>11</xdr:col>
      <xdr:colOff>263525</xdr:colOff>
      <xdr:row>119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7E52F9-089D-4D7C-90B5-1CAA111A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152400</xdr:rowOff>
    </xdr:from>
    <xdr:to>
      <xdr:col>18</xdr:col>
      <xdr:colOff>129540</xdr:colOff>
      <xdr:row>103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3FDD12-5FEB-E904-5EA5-92FE9F696757}"/>
            </a:ext>
          </a:extLst>
        </xdr:cNvPr>
        <xdr:cNvSpPr txBox="1"/>
      </xdr:nvSpPr>
      <xdr:spPr>
        <a:xfrm>
          <a:off x="1409700" y="152400"/>
          <a:ext cx="9692640" cy="18806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&lt;!DOCTYPE html&gt;</a:t>
          </a:r>
        </a:p>
        <a:p>
          <a:r>
            <a:rPr lang="en-US" sz="1100"/>
            <a:t>&lt;html lang="en"&gt;</a:t>
          </a:r>
        </a:p>
        <a:p>
          <a:r>
            <a:rPr lang="en-US" sz="1100"/>
            <a:t>&lt;head&gt;</a:t>
          </a:r>
        </a:p>
        <a:p>
          <a:r>
            <a:rPr lang="en-US" sz="1100"/>
            <a:t>    &lt;meta charset="UTF-8"&gt;</a:t>
          </a:r>
        </a:p>
        <a:p>
          <a:r>
            <a:rPr lang="en-US" sz="1100"/>
            <a:t>    &lt;meta name="viewport" content="width=device-width, initial-scale=1.0"&gt;</a:t>
          </a:r>
        </a:p>
        <a:p>
          <a:r>
            <a:rPr lang="en-US" sz="1100"/>
            <a:t>    &lt;title&gt;Efficient Frontier - FIN435 - 2024&lt;/title&gt;</a:t>
          </a:r>
        </a:p>
        <a:p>
          <a:r>
            <a:rPr lang="en-US" sz="1100"/>
            <a:t>    &lt;script src="https://cdn.jsdelivr.net/npm/chart.js"&gt;&lt;/script&gt;</a:t>
          </a:r>
        </a:p>
        <a:p>
          <a:r>
            <a:rPr lang="en-US" sz="1100"/>
            <a:t>&lt;/head&gt;</a:t>
          </a:r>
        </a:p>
        <a:p>
          <a:r>
            <a:rPr lang="en-US" sz="1100"/>
            <a:t>&lt;body&gt;</a:t>
          </a:r>
        </a:p>
        <a:p>
          <a:r>
            <a:rPr lang="en-US" sz="1100"/>
            <a:t>    &lt;canvas id="myChart"&gt;&lt;/canvas&gt;</a:t>
          </a:r>
        </a:p>
        <a:p>
          <a:endParaRPr lang="en-US" sz="1100"/>
        </a:p>
        <a:p>
          <a:r>
            <a:rPr lang="en-US" sz="1100"/>
            <a:t>    &lt;script&gt;</a:t>
          </a:r>
        </a:p>
        <a:p>
          <a:r>
            <a:rPr lang="en-US" sz="1100"/>
            <a:t>        var data = [</a:t>
          </a:r>
        </a:p>
        <a:p>
          <a:r>
            <a:rPr lang="en-US" sz="1100"/>
            <a:t>            {stdDev: 14.61, mean: 40},</a:t>
          </a:r>
        </a:p>
        <a:p>
          <a:r>
            <a:rPr lang="en-US" sz="1100"/>
            <a:t>            {stdDev: 41.35, mean: 80},</a:t>
          </a:r>
        </a:p>
        <a:p>
          <a:r>
            <a:rPr lang="en-US" sz="1100"/>
            <a:t>            {stdDev: 47.59, mean: 90},</a:t>
          </a:r>
        </a:p>
        <a:p>
          <a:r>
            <a:rPr lang="en-US" sz="1100"/>
            <a:t>            {stdDev: 21.90, mean: 50},</a:t>
          </a:r>
        </a:p>
        <a:p>
          <a:r>
            <a:rPr lang="en-US" sz="1100"/>
            <a:t>            {stdDev: 28.59, mean: 60},</a:t>
          </a:r>
        </a:p>
        <a:p>
          <a:r>
            <a:rPr lang="en-US" sz="1100"/>
            <a:t>            {stdDev: 35.04, mean: 70},</a:t>
          </a:r>
        </a:p>
        <a:p>
          <a:r>
            <a:rPr lang="en-US" sz="1100"/>
            <a:t>            {stdDev: 13.78, mean: 5},</a:t>
          </a:r>
        </a:p>
        <a:p>
          <a:r>
            <a:rPr lang="en-US" sz="1100"/>
            <a:t>            {stdDev: 7.95, mean: 10},</a:t>
          </a:r>
        </a:p>
        <a:p>
          <a:r>
            <a:rPr lang="en-US" sz="1100"/>
            <a:t>            {stdDev: 10.86, mean: 7.5},</a:t>
          </a:r>
        </a:p>
        <a:p>
          <a:r>
            <a:rPr lang="en-US" sz="1100"/>
            <a:t>            {stdDev: 10.28, mean: 8},</a:t>
          </a:r>
        </a:p>
        <a:p>
          <a:r>
            <a:rPr lang="en-US" sz="1100"/>
            <a:t>            {stdDev: 9.11, mean: 9},</a:t>
          </a:r>
        </a:p>
        <a:p>
          <a:r>
            <a:rPr lang="en-US" sz="1100"/>
            <a:t>            {stdDev: 7.95, mean: 10},</a:t>
          </a:r>
        </a:p>
        <a:p>
          <a:r>
            <a:rPr lang="en-US" sz="1100"/>
            <a:t>            {stdDev: 5.62, mean: 12},</a:t>
          </a:r>
        </a:p>
        <a:p>
          <a:r>
            <a:rPr lang="en-US" sz="1100"/>
            <a:t>            {stdDev: 3.29, mean: 14},</a:t>
          </a:r>
        </a:p>
        <a:p>
          <a:r>
            <a:rPr lang="en-US" sz="1100"/>
            <a:t>            {stdDev: 10.36, mean: 35},</a:t>
          </a:r>
        </a:p>
        <a:p>
          <a:r>
            <a:rPr lang="en-US" sz="1100"/>
            <a:t>            {stdDev: 18.37, mean: 45},</a:t>
          </a:r>
        </a:p>
        <a:p>
          <a:r>
            <a:rPr lang="en-US" sz="1100"/>
            <a:t>            {stdDev: 25.29, mean: 55},</a:t>
          </a:r>
        </a:p>
        <a:p>
          <a:r>
            <a:rPr lang="en-US" sz="1100"/>
            <a:t>            {stdDev: 4.146, mean: 26},</a:t>
          </a:r>
        </a:p>
        <a:p>
          <a:r>
            <a:rPr lang="en-US" sz="1100"/>
            <a:t>            {stdDev: 2.704, mean: 14.5}</a:t>
          </a:r>
        </a:p>
        <a:p>
          <a:r>
            <a:rPr lang="en-US" sz="1100"/>
            <a:t>        ];</a:t>
          </a:r>
        </a:p>
        <a:p>
          <a:endParaRPr lang="en-US" sz="1100"/>
        </a:p>
        <a:p>
          <a:r>
            <a:rPr lang="en-US" sz="1100"/>
            <a:t>        // Sort data based on mean (lowest to highest)</a:t>
          </a:r>
        </a:p>
        <a:p>
          <a:r>
            <a:rPr lang="en-US" sz="1100"/>
            <a:t>        data.sort((a, b) =&gt; a.mean - b.mean);</a:t>
          </a:r>
        </a:p>
        <a:p>
          <a:endParaRPr lang="en-US" sz="1100"/>
        </a:p>
        <a:p>
          <a:r>
            <a:rPr lang="en-US" sz="1100"/>
            <a:t>        // New data points with company names and their corresponding statistics</a:t>
          </a:r>
        </a:p>
        <a:p>
          <a:r>
            <a:rPr lang="en-US" sz="1100"/>
            <a:t>        var newDataPoints = [</a:t>
          </a:r>
        </a:p>
        <a:p>
          <a:r>
            <a:rPr lang="en-US" sz="1100"/>
            <a:t>            {stdDev: 28.99, mean: 17.34, label: 'TTWO', color: '#ff0000'},</a:t>
          </a:r>
        </a:p>
        <a:p>
          <a:r>
            <a:rPr lang="en-US" sz="1100"/>
            <a:t>            {stdDev: 28.32, mean: 19.88, label: 'JPM', color: '#00ff00'},</a:t>
          </a:r>
        </a:p>
        <a:p>
          <a:r>
            <a:rPr lang="en-US" sz="1100"/>
            <a:t>            {stdDev: 50.38, mean: 97.02, label: 'NVDA', color: '#0000ff'},</a:t>
          </a:r>
        </a:p>
        <a:p>
          <a:r>
            <a:rPr lang="en-US" sz="1100"/>
            <a:t>            {stdDev: 25.44, mean: 4.06, label: 'MO', color: '#ff00ff'},</a:t>
          </a:r>
        </a:p>
        <a:p>
          <a:r>
            <a:rPr lang="en-US" sz="1100"/>
            <a:t>            {stdDev: 40.94, mean: 34.29, label: 'META', color: '#ffff00'},</a:t>
          </a:r>
        </a:p>
        <a:p>
          <a:r>
            <a:rPr lang="en-US" sz="1100"/>
            <a:t>            {stdDev: 22.03, mean: 20.76, label: 'UNH', color: '#00ffff'},</a:t>
          </a:r>
        </a:p>
        <a:p>
          <a:r>
            <a:rPr lang="en-US" sz="1100"/>
            <a:t>            {stdDev: 34.72, mean: 16.81, label: 'XOM', color: '#ff8000'},</a:t>
          </a:r>
        </a:p>
        <a:p>
          <a:r>
            <a:rPr lang="en-US" sz="1100"/>
            <a:t>            {stdDev: 46.05, mean: 24.78, label: 'F', color: '#8000ff'}</a:t>
          </a:r>
        </a:p>
        <a:p>
          <a:r>
            <a:rPr lang="en-US" sz="1100"/>
            <a:t>        ];</a:t>
          </a:r>
        </a:p>
        <a:p>
          <a:endParaRPr lang="en-US" sz="1100"/>
        </a:p>
        <a:p>
          <a:r>
            <a:rPr lang="en-US" sz="1100"/>
            <a:t>        // Extracting values for Chart.js</a:t>
          </a:r>
        </a:p>
        <a:p>
          <a:r>
            <a:rPr lang="en-US" sz="1100"/>
            <a:t>        var chartData = {</a:t>
          </a:r>
        </a:p>
        <a:p>
          <a:r>
            <a:rPr lang="en-US" sz="1100"/>
            <a:t>            datasets: [{</a:t>
          </a:r>
        </a:p>
        <a:p>
          <a:r>
            <a:rPr lang="en-US" sz="1100"/>
            <a:t>                label: 'efficient frontier',</a:t>
          </a:r>
        </a:p>
        <a:p>
          <a:r>
            <a:rPr lang="en-US" sz="1100"/>
            <a:t>                data: data.map(p =&gt; ({x: p.stdDev, y: p.mean})),</a:t>
          </a:r>
        </a:p>
        <a:p>
          <a:r>
            <a:rPr lang="en-US" sz="1100"/>
            <a:t>                borderColor: '#4e73df', // Blue color</a:t>
          </a:r>
        </a:p>
        <a:p>
          <a:r>
            <a:rPr lang="en-US" sz="1100"/>
            <a:t>                borderWidth: 2, // Increase line width</a:t>
          </a:r>
        </a:p>
        <a:p>
          <a:r>
            <a:rPr lang="en-US" sz="1100"/>
            <a:t>                fill: false,</a:t>
          </a:r>
        </a:p>
        <a:p>
          <a:r>
            <a:rPr lang="en-US" sz="1100"/>
            <a:t>                tension: 0.4 // Adjust the tension for smoothness</a:t>
          </a:r>
        </a:p>
        <a:p>
          <a:r>
            <a:rPr lang="en-US" sz="1100"/>
            <a:t>            },</a:t>
          </a:r>
        </a:p>
        <a:p>
          <a:r>
            <a:rPr lang="en-US" sz="1100"/>
            <a:t>            ...newDataPoints.map(p =&gt; ({</a:t>
          </a:r>
        </a:p>
        <a:p>
          <a:r>
            <a:rPr lang="en-US" sz="1100"/>
            <a:t>                label: p.label,</a:t>
          </a:r>
        </a:p>
        <a:p>
          <a:r>
            <a:rPr lang="en-US" sz="1100"/>
            <a:t>                data: [{x: p.stdDev, y: p.mean}],</a:t>
          </a:r>
        </a:p>
        <a:p>
          <a:r>
            <a:rPr lang="en-US" sz="1100"/>
            <a:t>                pointStyle: 'circle', // Circle marker</a:t>
          </a:r>
        </a:p>
        <a:p>
          <a:r>
            <a:rPr lang="en-US" sz="1100"/>
            <a:t>                pointRadius: 5, // Point size</a:t>
          </a:r>
        </a:p>
        <a:p>
          <a:r>
            <a:rPr lang="en-US" sz="1100"/>
            <a:t>                backgroundColor: p.color, // New color for each company</a:t>
          </a:r>
        </a:p>
        <a:p>
          <a:r>
            <a:rPr lang="en-US" sz="1100"/>
            <a:t>            }))</a:t>
          </a:r>
        </a:p>
        <a:p>
          <a:r>
            <a:rPr lang="en-US" sz="1100"/>
            <a:t>            ]</a:t>
          </a:r>
        </a:p>
        <a:p>
          <a:r>
            <a:rPr lang="en-US" sz="1100"/>
            <a:t>        };</a:t>
          </a:r>
        </a:p>
        <a:p>
          <a:endParaRPr lang="en-US" sz="1100"/>
        </a:p>
        <a:p>
          <a:r>
            <a:rPr lang="en-US" sz="1100"/>
            <a:t>        // Chart Options</a:t>
          </a:r>
        </a:p>
        <a:p>
          <a:r>
            <a:rPr lang="en-US" sz="1100"/>
            <a:t>        var chartOptions = {</a:t>
          </a:r>
        </a:p>
        <a:p>
          <a:r>
            <a:rPr lang="en-US" sz="1100"/>
            <a:t>            plugins: {</a:t>
          </a:r>
        </a:p>
        <a:p>
          <a:r>
            <a:rPr lang="en-US" sz="1100"/>
            <a:t>                legend: {</a:t>
          </a:r>
        </a:p>
        <a:p>
          <a:r>
            <a:rPr lang="en-US" sz="1100"/>
            <a:t>                    display: true,</a:t>
          </a:r>
        </a:p>
        <a:p>
          <a:r>
            <a:rPr lang="en-US" sz="1100"/>
            <a:t>                    position: 'top'</a:t>
          </a:r>
        </a:p>
        <a:p>
          <a:r>
            <a:rPr lang="en-US" sz="1100"/>
            <a:t>                },</a:t>
          </a:r>
        </a:p>
        <a:p>
          <a:r>
            <a:rPr lang="en-US" sz="1100"/>
            <a:t>                title: {</a:t>
          </a:r>
        </a:p>
        <a:p>
          <a:r>
            <a:rPr lang="en-US" sz="1100"/>
            <a:t>                    display: true,</a:t>
          </a:r>
        </a:p>
        <a:p>
          <a:r>
            <a:rPr lang="en-US" sz="1100"/>
            <a:t>                    text: 'Efficient Frontier - FIN435 - 2024',</a:t>
          </a:r>
        </a:p>
        <a:p>
          <a:r>
            <a:rPr lang="en-US" sz="1100"/>
            <a:t>                    position: 'top',</a:t>
          </a:r>
        </a:p>
        <a:p>
          <a:r>
            <a:rPr lang="en-US" sz="1100"/>
            <a:t>                    font: {</a:t>
          </a:r>
        </a:p>
        <a:p>
          <a:r>
            <a:rPr lang="en-US" sz="1100"/>
            <a:t>                        size: 36 // Larger font size for the title</a:t>
          </a:r>
        </a:p>
        <a:p>
          <a:r>
            <a:rPr lang="en-US" sz="1100"/>
            <a:t>                    }</a:t>
          </a:r>
        </a:p>
        <a:p>
          <a:r>
            <a:rPr lang="en-US" sz="1100"/>
            <a:t>                }</a:t>
          </a:r>
        </a:p>
        <a:p>
          <a:r>
            <a:rPr lang="en-US" sz="1100"/>
            <a:t>            },</a:t>
          </a:r>
        </a:p>
        <a:p>
          <a:r>
            <a:rPr lang="en-US" sz="1100"/>
            <a:t>            scales: {</a:t>
          </a:r>
        </a:p>
        <a:p>
          <a:r>
            <a:rPr lang="en-US" sz="1100"/>
            <a:t>                x: {</a:t>
          </a:r>
        </a:p>
        <a:p>
          <a:r>
            <a:rPr lang="en-US" sz="1100"/>
            <a:t>                    type: 'linear',</a:t>
          </a:r>
        </a:p>
        <a:p>
          <a:r>
            <a:rPr lang="en-US" sz="1100"/>
            <a:t>                    position: 'bottom',</a:t>
          </a:r>
        </a:p>
        <a:p>
          <a:r>
            <a:rPr lang="en-US" sz="1100"/>
            <a:t>                    title: {</a:t>
          </a:r>
        </a:p>
        <a:p>
          <a:r>
            <a:rPr lang="en-US" sz="1100"/>
            <a:t>                        display: true,</a:t>
          </a:r>
        </a:p>
        <a:p>
          <a:r>
            <a:rPr lang="en-US" sz="1100"/>
            <a:t>                        text: 'Standard Deviation (%)',</a:t>
          </a:r>
        </a:p>
        <a:p>
          <a:r>
            <a:rPr lang="en-US" sz="1100"/>
            <a:t>                        font: {</a:t>
          </a:r>
        </a:p>
        <a:p>
          <a:r>
            <a:rPr lang="en-US" sz="1100"/>
            <a:t>                            size: 18 // Larger font size for axis labels</a:t>
          </a:r>
        </a:p>
        <a:p>
          <a:r>
            <a:rPr lang="en-US" sz="1100"/>
            <a:t>                        }</a:t>
          </a:r>
        </a:p>
        <a:p>
          <a:r>
            <a:rPr lang="en-US" sz="1100"/>
            <a:t>                    }</a:t>
          </a:r>
        </a:p>
        <a:p>
          <a:r>
            <a:rPr lang="en-US" sz="1100"/>
            <a:t>                },</a:t>
          </a:r>
        </a:p>
        <a:p>
          <a:r>
            <a:rPr lang="en-US" sz="1100"/>
            <a:t>                y: {</a:t>
          </a:r>
        </a:p>
        <a:p>
          <a:r>
            <a:rPr lang="en-US" sz="1100"/>
            <a:t>                    title: {</a:t>
          </a:r>
        </a:p>
        <a:p>
          <a:r>
            <a:rPr lang="en-US" sz="1100"/>
            <a:t>                        display: true,</a:t>
          </a:r>
        </a:p>
        <a:p>
          <a:r>
            <a:rPr lang="en-US" sz="1100"/>
            <a:t>                        text: 'Mean (%)',</a:t>
          </a:r>
        </a:p>
        <a:p>
          <a:r>
            <a:rPr lang="en-US" sz="1100"/>
            <a:t>                        font: {</a:t>
          </a:r>
        </a:p>
        <a:p>
          <a:r>
            <a:rPr lang="en-US" sz="1100"/>
            <a:t>                            size: 18 // Larger font size for axis labels</a:t>
          </a:r>
        </a:p>
        <a:p>
          <a:r>
            <a:rPr lang="en-US" sz="1100"/>
            <a:t>                        }</a:t>
          </a:r>
        </a:p>
        <a:p>
          <a:r>
            <a:rPr lang="en-US" sz="1100"/>
            <a:t>                    }</a:t>
          </a:r>
        </a:p>
        <a:p>
          <a:r>
            <a:rPr lang="en-US" sz="1100"/>
            <a:t>                }</a:t>
          </a:r>
        </a:p>
        <a:p>
          <a:r>
            <a:rPr lang="en-US" sz="1100"/>
            <a:t>            }</a:t>
          </a:r>
        </a:p>
        <a:p>
          <a:r>
            <a:rPr lang="en-US" sz="1100"/>
            <a:t>        };</a:t>
          </a:r>
        </a:p>
        <a:p>
          <a:endParaRPr lang="en-US" sz="1100"/>
        </a:p>
        <a:p>
          <a:r>
            <a:rPr lang="en-US" sz="1100"/>
            <a:t>        // Create Chart</a:t>
          </a:r>
        </a:p>
        <a:p>
          <a:r>
            <a:rPr lang="en-US" sz="1100"/>
            <a:t>        var ctx = document.getElementById('myChart').getContext('2d');</a:t>
          </a:r>
        </a:p>
        <a:p>
          <a:r>
            <a:rPr lang="en-US" sz="1100"/>
            <a:t>        var myChart = new Chart(ctx, {</a:t>
          </a:r>
        </a:p>
        <a:p>
          <a:r>
            <a:rPr lang="en-US" sz="1100"/>
            <a:t>            type: 'line',</a:t>
          </a:r>
        </a:p>
        <a:p>
          <a:r>
            <a:rPr lang="en-US" sz="1100"/>
            <a:t>            data: chartData,</a:t>
          </a:r>
        </a:p>
        <a:p>
          <a:r>
            <a:rPr lang="en-US" sz="1100"/>
            <a:t>            options: chartOptions</a:t>
          </a:r>
        </a:p>
        <a:p>
          <a:r>
            <a:rPr lang="en-US" sz="1100"/>
            <a:t>        });</a:t>
          </a:r>
        </a:p>
        <a:p>
          <a:endParaRPr lang="en-US" sz="1100"/>
        </a:p>
        <a:p>
          <a:r>
            <a:rPr lang="en-US" sz="1100"/>
            <a:t>        // Draw "Efficient Frontier" title directly onto the canvas</a:t>
          </a:r>
        </a:p>
        <a:p>
          <a:r>
            <a:rPr lang="en-US" sz="1100"/>
            <a:t>        ctx.font = '36px Arial'; // Font size and type</a:t>
          </a:r>
        </a:p>
        <a:p>
          <a:r>
            <a:rPr lang="en-US" sz="1100"/>
            <a:t>        ctx.fillStyle = '#000'; // Text color</a:t>
          </a:r>
        </a:p>
        <a:p>
          <a:r>
            <a:rPr lang="en-US" sz="1100"/>
            <a:t>        ctx.textAlign = 'center'; // Text alignment</a:t>
          </a:r>
        </a:p>
        <a:p>
          <a:r>
            <a:rPr lang="en-US" sz="1100"/>
            <a:t>        ctx.fillText('Efficient Frontier - FIN435 - 2024', ctx.canvas.width / 2, 50); // Text and position</a:t>
          </a:r>
        </a:p>
        <a:p>
          <a:r>
            <a:rPr lang="en-US" sz="1100"/>
            <a:t>    &lt;/script&gt;</a:t>
          </a:r>
        </a:p>
        <a:p>
          <a:r>
            <a:rPr lang="en-US" sz="1100"/>
            <a:t>&lt;/body&gt;</a:t>
          </a:r>
        </a:p>
        <a:p>
          <a:r>
            <a:rPr lang="en-US" sz="1100"/>
            <a:t>&lt;/html&gt;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7"/>
  <sheetViews>
    <sheetView topLeftCell="A116" workbookViewId="0">
      <selection activeCell="G120" sqref="G120"/>
    </sheetView>
  </sheetViews>
  <sheetFormatPr defaultColWidth="8.88671875" defaultRowHeight="14.4" x14ac:dyDescent="0.3"/>
  <cols>
    <col min="1" max="1" width="18.44140625" style="24" customWidth="1"/>
    <col min="2" max="6" width="14.88671875" customWidth="1"/>
    <col min="7" max="7" width="26.33203125" customWidth="1"/>
    <col min="8" max="9" width="14.88671875" customWidth="1"/>
    <col min="10" max="18" width="15.44140625" customWidth="1"/>
  </cols>
  <sheetData>
    <row r="1" spans="1:18" ht="28.8" x14ac:dyDescent="0.55000000000000004">
      <c r="J1" s="81" t="s">
        <v>32</v>
      </c>
      <c r="K1" s="81"/>
      <c r="L1" s="81"/>
      <c r="M1" s="81"/>
      <c r="N1" s="81"/>
      <c r="O1" s="81"/>
      <c r="P1" s="81"/>
      <c r="Q1" s="81"/>
      <c r="R1" s="81"/>
    </row>
    <row r="2" spans="1:18" ht="31.2" x14ac:dyDescent="0.3">
      <c r="A2" s="33" t="s">
        <v>31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7" t="s">
        <v>97</v>
      </c>
      <c r="K2" s="7" t="s">
        <v>104</v>
      </c>
      <c r="L2" s="7" t="s">
        <v>98</v>
      </c>
      <c r="M2" s="7" t="s">
        <v>99</v>
      </c>
      <c r="N2" s="7" t="s">
        <v>100</v>
      </c>
      <c r="O2" s="7" t="s">
        <v>101</v>
      </c>
      <c r="P2" s="7" t="s">
        <v>102</v>
      </c>
      <c r="Q2" s="7" t="s">
        <v>103</v>
      </c>
    </row>
    <row r="3" spans="1:18" x14ac:dyDescent="0.3">
      <c r="A3" s="6">
        <v>43525</v>
      </c>
      <c r="B3" s="2"/>
      <c r="C3" s="2"/>
      <c r="D3" s="2"/>
      <c r="E3" s="2"/>
      <c r="F3" s="2"/>
      <c r="G3" s="2"/>
      <c r="H3" s="2"/>
      <c r="I3" s="2"/>
      <c r="J3">
        <v>94.370002999999997</v>
      </c>
      <c r="K3">
        <v>87.153458000000001</v>
      </c>
      <c r="L3">
        <v>44.587215</v>
      </c>
      <c r="M3">
        <v>38.798991999999998</v>
      </c>
      <c r="N3" s="75">
        <v>166.69000199999999</v>
      </c>
      <c r="O3">
        <v>229.457123</v>
      </c>
      <c r="P3" s="75">
        <v>63.259827000000001</v>
      </c>
      <c r="Q3">
        <v>7.182544</v>
      </c>
    </row>
    <row r="4" spans="1:18" x14ac:dyDescent="0.3">
      <c r="A4" s="6">
        <v>43556</v>
      </c>
      <c r="B4" s="2">
        <f>(J4-J3)/J3</f>
        <v>2.6067594805523068E-2</v>
      </c>
      <c r="C4" s="2">
        <f t="shared" ref="C4:I4" si="0">(K4-K3)/K3</f>
        <v>0.14639915951470331</v>
      </c>
      <c r="D4" s="2">
        <f t="shared" si="0"/>
        <v>8.0198550189779332E-3</v>
      </c>
      <c r="E4" s="2">
        <f t="shared" si="0"/>
        <v>-4.0495227298688562E-2</v>
      </c>
      <c r="F4" s="2">
        <f t="shared" si="0"/>
        <v>0.16023751682479434</v>
      </c>
      <c r="G4" s="2">
        <f t="shared" si="0"/>
        <v>-5.3791330766402058E-2</v>
      </c>
      <c r="H4" s="2">
        <f t="shared" si="0"/>
        <v>-6.4355534832556197E-3</v>
      </c>
      <c r="I4" s="2">
        <f t="shared" si="0"/>
        <v>0.19020489119175588</v>
      </c>
      <c r="J4">
        <v>96.830001999999993</v>
      </c>
      <c r="K4">
        <v>99.912650999999997</v>
      </c>
      <c r="L4">
        <v>44.944797999999999</v>
      </c>
      <c r="M4">
        <v>37.227817999999999</v>
      </c>
      <c r="N4" s="75">
        <v>193.39999399999999</v>
      </c>
      <c r="O4">
        <v>217.11431899999999</v>
      </c>
      <c r="P4" s="75">
        <v>62.852715000000003</v>
      </c>
      <c r="Q4">
        <v>8.5486989999999992</v>
      </c>
    </row>
    <row r="5" spans="1:18" x14ac:dyDescent="0.3">
      <c r="A5" s="6">
        <v>43586</v>
      </c>
      <c r="B5" s="2">
        <f t="shared" ref="B5:B62" si="1">(J5-J4)/J4</f>
        <v>0.11690591517286149</v>
      </c>
      <c r="C5" s="2">
        <f t="shared" ref="C5:C62" si="2">(K5-K4)/K4</f>
        <v>-7.9958603040169468E-2</v>
      </c>
      <c r="D5" s="2">
        <f t="shared" ref="D5:D62" si="3">(L5-L4)/L4</f>
        <v>-0.2516021765188487</v>
      </c>
      <c r="E5" s="2">
        <f t="shared" ref="E5:E62" si="4">(M5-M4)/M4</f>
        <v>-9.699982953607432E-2</v>
      </c>
      <c r="F5" s="2">
        <f t="shared" ref="F5:F62" si="5">(N5-N4)/N4</f>
        <v>-8.2368115275122486E-2</v>
      </c>
      <c r="G5" s="2">
        <f t="shared" ref="G5:G62" si="6">(O5-O4)/O4</f>
        <v>3.7456695797203496E-2</v>
      </c>
      <c r="H5" s="2">
        <f t="shared" ref="H5:H62" si="7">(P5-P4)/P4</f>
        <v>-0.11846057883100206</v>
      </c>
      <c r="I5" s="2">
        <f t="shared" ref="I5:I62" si="8">(Q5-Q4)/Q4</f>
        <v>-7.4379855928954672E-2</v>
      </c>
      <c r="J5">
        <v>108.150002</v>
      </c>
      <c r="K5">
        <v>91.923775000000006</v>
      </c>
      <c r="L5">
        <v>33.636589000000001</v>
      </c>
      <c r="M5">
        <v>33.616726</v>
      </c>
      <c r="N5" s="75">
        <v>177.470001</v>
      </c>
      <c r="O5">
        <v>225.24670399999999</v>
      </c>
      <c r="P5" s="75">
        <v>55.407145999999997</v>
      </c>
      <c r="Q5">
        <v>7.9128480000000003</v>
      </c>
    </row>
    <row r="6" spans="1:18" x14ac:dyDescent="0.3">
      <c r="A6" s="6">
        <v>43617</v>
      </c>
      <c r="B6" s="2">
        <f t="shared" si="1"/>
        <v>4.9745694872941407E-2</v>
      </c>
      <c r="C6" s="2">
        <f t="shared" si="2"/>
        <v>5.5115132075461384E-2</v>
      </c>
      <c r="D6" s="2">
        <f t="shared" si="3"/>
        <v>0.21377093259961646</v>
      </c>
      <c r="E6" s="2">
        <f t="shared" si="4"/>
        <v>-3.4855565649075895E-2</v>
      </c>
      <c r="F6" s="2">
        <f t="shared" si="5"/>
        <v>8.7507741660518751E-2</v>
      </c>
      <c r="G6" s="2">
        <f t="shared" si="6"/>
        <v>9.1397608197632645E-3</v>
      </c>
      <c r="H6" s="2">
        <f t="shared" si="7"/>
        <v>9.5215100954667564E-2</v>
      </c>
      <c r="I6" s="2">
        <f t="shared" si="8"/>
        <v>7.4579468732370355E-2</v>
      </c>
      <c r="J6">
        <v>113.529999</v>
      </c>
      <c r="K6">
        <v>96.990166000000002</v>
      </c>
      <c r="L6">
        <v>40.827114000000002</v>
      </c>
      <c r="M6">
        <v>32.444996000000003</v>
      </c>
      <c r="N6" s="75">
        <v>193</v>
      </c>
      <c r="O6">
        <v>227.30540500000001</v>
      </c>
      <c r="P6" s="75">
        <v>60.682743000000002</v>
      </c>
      <c r="Q6">
        <v>8.5029839999999997</v>
      </c>
    </row>
    <row r="7" spans="1:18" x14ac:dyDescent="0.3">
      <c r="A7" s="6">
        <v>43647</v>
      </c>
      <c r="B7" s="2">
        <f t="shared" si="1"/>
        <v>7.9186101287642918E-2</v>
      </c>
      <c r="C7" s="2">
        <f t="shared" si="2"/>
        <v>3.756701478374621E-2</v>
      </c>
      <c r="D7" s="2">
        <f t="shared" si="3"/>
        <v>2.7339845770141768E-2</v>
      </c>
      <c r="E7" s="2">
        <f t="shared" si="4"/>
        <v>9.7444302350967876E-3</v>
      </c>
      <c r="F7" s="2">
        <f t="shared" si="5"/>
        <v>6.3730362694300515E-3</v>
      </c>
      <c r="G7" s="2">
        <f t="shared" si="6"/>
        <v>2.501005640407012E-2</v>
      </c>
      <c r="H7" s="2">
        <f t="shared" si="7"/>
        <v>-2.9622606216070373E-2</v>
      </c>
      <c r="I7" s="2">
        <f t="shared" si="8"/>
        <v>-6.8426213668048727E-2</v>
      </c>
      <c r="J7">
        <v>122.519997</v>
      </c>
      <c r="K7">
        <v>100.633797</v>
      </c>
      <c r="L7">
        <v>41.943320999999997</v>
      </c>
      <c r="M7">
        <v>32.761153999999998</v>
      </c>
      <c r="N7" s="75">
        <v>194.229996</v>
      </c>
      <c r="O7">
        <v>232.99032600000001</v>
      </c>
      <c r="P7" s="75">
        <v>58.885162000000001</v>
      </c>
      <c r="Q7">
        <v>7.921157</v>
      </c>
    </row>
    <row r="8" spans="1:18" x14ac:dyDescent="0.3">
      <c r="A8" s="6">
        <v>43678</v>
      </c>
      <c r="B8" s="2">
        <f t="shared" si="1"/>
        <v>7.7130298982948819E-2</v>
      </c>
      <c r="C8" s="2">
        <f t="shared" si="2"/>
        <v>-4.6226040740567576E-2</v>
      </c>
      <c r="D8" s="2">
        <f t="shared" si="3"/>
        <v>-7.1716781797034959E-3</v>
      </c>
      <c r="E8" s="2">
        <f t="shared" si="4"/>
        <v>-7.0745584847224818E-2</v>
      </c>
      <c r="F8" s="2">
        <f t="shared" si="5"/>
        <v>-4.407145227969838E-2</v>
      </c>
      <c r="G8" s="2">
        <f t="shared" si="6"/>
        <v>-6.0278713031201213E-2</v>
      </c>
      <c r="H8" s="2">
        <f t="shared" si="7"/>
        <v>-7.9074877980296637E-2</v>
      </c>
      <c r="I8" s="2">
        <f t="shared" si="8"/>
        <v>-2.341375129921041E-2</v>
      </c>
      <c r="J8">
        <v>131.970001</v>
      </c>
      <c r="K8">
        <v>95.981894999999994</v>
      </c>
      <c r="L8">
        <v>41.642516999999998</v>
      </c>
      <c r="M8">
        <v>30.443446999999999</v>
      </c>
      <c r="N8" s="75">
        <v>185.66999799999999</v>
      </c>
      <c r="O8">
        <v>218.94596899999999</v>
      </c>
      <c r="P8" s="75">
        <v>54.228825000000001</v>
      </c>
      <c r="Q8">
        <v>7.7356930000000004</v>
      </c>
    </row>
    <row r="9" spans="1:18" x14ac:dyDescent="0.3">
      <c r="A9" s="6">
        <v>43709</v>
      </c>
      <c r="B9" s="2">
        <f t="shared" si="1"/>
        <v>-5.02387281182183E-2</v>
      </c>
      <c r="C9" s="2">
        <f t="shared" si="2"/>
        <v>7.127262907238921E-2</v>
      </c>
      <c r="D9" s="2">
        <f t="shared" si="3"/>
        <v>4.0190317986782569E-2</v>
      </c>
      <c r="E9" s="2">
        <f t="shared" si="4"/>
        <v>-6.4928981268119787E-2</v>
      </c>
      <c r="F9" s="2">
        <f t="shared" si="5"/>
        <v>-4.0878957730155117E-2</v>
      </c>
      <c r="G9" s="2">
        <f t="shared" si="6"/>
        <v>-7.1281846709860999E-2</v>
      </c>
      <c r="H9" s="2">
        <f t="shared" si="7"/>
        <v>4.3924481122355169E-2</v>
      </c>
      <c r="I9" s="2">
        <f t="shared" si="8"/>
        <v>-1.0905293165073321E-3</v>
      </c>
      <c r="J9">
        <v>125.339996</v>
      </c>
      <c r="K9">
        <v>102.822777</v>
      </c>
      <c r="L9">
        <v>43.316142999999997</v>
      </c>
      <c r="M9">
        <v>28.466785000000002</v>
      </c>
      <c r="N9" s="75">
        <v>178.08000200000001</v>
      </c>
      <c r="O9">
        <v>203.33909600000001</v>
      </c>
      <c r="P9" s="75">
        <v>56.610798000000003</v>
      </c>
      <c r="Q9">
        <v>7.7272569999999998</v>
      </c>
    </row>
    <row r="10" spans="1:18" x14ac:dyDescent="0.3">
      <c r="A10" s="6">
        <v>43739</v>
      </c>
      <c r="B10" s="2">
        <f t="shared" si="1"/>
        <v>-3.9811697456891573E-2</v>
      </c>
      <c r="C10" s="2">
        <f t="shared" si="2"/>
        <v>6.1432332254554835E-2</v>
      </c>
      <c r="D10" s="2">
        <f t="shared" si="3"/>
        <v>0.15482304137743763</v>
      </c>
      <c r="E10" s="2">
        <f t="shared" si="4"/>
        <v>0.11619854507630556</v>
      </c>
      <c r="F10" s="2">
        <f t="shared" si="5"/>
        <v>7.6201661318489794E-2</v>
      </c>
      <c r="G10" s="2">
        <f t="shared" si="6"/>
        <v>0.1682846913020602</v>
      </c>
      <c r="H10" s="2">
        <f t="shared" si="7"/>
        <v>-4.3053252844095287E-2</v>
      </c>
      <c r="I10" s="2">
        <f t="shared" si="8"/>
        <v>-6.2226997238476654E-2</v>
      </c>
      <c r="J10">
        <v>120.349998</v>
      </c>
      <c r="K10">
        <v>109.13942</v>
      </c>
      <c r="L10">
        <v>50.022480000000002</v>
      </c>
      <c r="M10">
        <v>31.774584000000001</v>
      </c>
      <c r="N10" s="75">
        <v>191.64999399999999</v>
      </c>
      <c r="O10">
        <v>237.557953</v>
      </c>
      <c r="P10" s="75">
        <v>54.173518999999999</v>
      </c>
      <c r="Q10">
        <v>7.2464130000000004</v>
      </c>
    </row>
    <row r="11" spans="1:18" x14ac:dyDescent="0.3">
      <c r="A11" s="6">
        <v>43770</v>
      </c>
      <c r="B11" s="2">
        <f t="shared" si="1"/>
        <v>8.3090986008990207E-3</v>
      </c>
      <c r="C11" s="2">
        <f t="shared" si="2"/>
        <v>6.3204422380107941E-2</v>
      </c>
      <c r="D11" s="2">
        <f t="shared" si="3"/>
        <v>7.8201080794074937E-2</v>
      </c>
      <c r="E11" s="2">
        <f t="shared" si="4"/>
        <v>0.10962286713179303</v>
      </c>
      <c r="F11" s="2">
        <f t="shared" si="5"/>
        <v>5.2126299570872912E-2</v>
      </c>
      <c r="G11" s="2">
        <f t="shared" si="6"/>
        <v>0.10751847992224456</v>
      </c>
      <c r="H11" s="2">
        <f t="shared" si="7"/>
        <v>8.2877946326507124E-3</v>
      </c>
      <c r="I11" s="2">
        <f t="shared" si="8"/>
        <v>7.2024324310524315E-2</v>
      </c>
      <c r="J11">
        <v>121.349998</v>
      </c>
      <c r="K11">
        <v>116.037514</v>
      </c>
      <c r="L11">
        <v>53.934291999999999</v>
      </c>
      <c r="M11">
        <v>35.257804999999998</v>
      </c>
      <c r="N11" s="75">
        <v>201.63999899999999</v>
      </c>
      <c r="O11">
        <v>263.09982300000001</v>
      </c>
      <c r="P11" s="75">
        <v>54.622498</v>
      </c>
      <c r="Q11">
        <v>7.7683309999999999</v>
      </c>
    </row>
    <row r="12" spans="1:18" x14ac:dyDescent="0.3">
      <c r="A12" s="6">
        <v>43800</v>
      </c>
      <c r="B12" s="2">
        <f t="shared" si="1"/>
        <v>8.899893018539707E-3</v>
      </c>
      <c r="C12" s="2">
        <f t="shared" si="2"/>
        <v>5.7984248094112019E-2</v>
      </c>
      <c r="D12" s="2">
        <f t="shared" si="3"/>
        <v>8.6433599610429679E-2</v>
      </c>
      <c r="E12" s="2">
        <f t="shared" si="4"/>
        <v>4.2253055741842153E-3</v>
      </c>
      <c r="F12" s="2">
        <f t="shared" si="5"/>
        <v>1.7903198858873291E-2</v>
      </c>
      <c r="G12" s="2">
        <f t="shared" si="6"/>
        <v>5.0416673978530134E-2</v>
      </c>
      <c r="H12" s="2">
        <f t="shared" si="7"/>
        <v>3.6570169310089058E-2</v>
      </c>
      <c r="I12" s="2">
        <f t="shared" si="8"/>
        <v>2.648985991971765E-2</v>
      </c>
      <c r="J12">
        <v>122.43</v>
      </c>
      <c r="K12">
        <v>122.765862</v>
      </c>
      <c r="L12">
        <v>58.596026999999999</v>
      </c>
      <c r="M12">
        <v>35.406779999999998</v>
      </c>
      <c r="N12" s="75">
        <v>205.25</v>
      </c>
      <c r="O12">
        <v>276.364441</v>
      </c>
      <c r="P12" s="75">
        <v>56.620052000000001</v>
      </c>
      <c r="Q12">
        <v>7.974113</v>
      </c>
    </row>
    <row r="13" spans="1:18" x14ac:dyDescent="0.3">
      <c r="A13" s="6">
        <v>43831</v>
      </c>
      <c r="B13" s="2">
        <f t="shared" si="1"/>
        <v>1.8051123090745701E-2</v>
      </c>
      <c r="C13" s="2">
        <f t="shared" si="2"/>
        <v>-5.0502247929477301E-2</v>
      </c>
      <c r="D13" s="2">
        <f t="shared" si="3"/>
        <v>4.8024245739390729E-3</v>
      </c>
      <c r="E13" s="2">
        <f t="shared" si="4"/>
        <v>-3.1911261063558974E-2</v>
      </c>
      <c r="F13" s="2">
        <f t="shared" si="5"/>
        <v>-1.6272818514007373E-2</v>
      </c>
      <c r="G13" s="2">
        <f t="shared" si="6"/>
        <v>-6.9673395500255378E-2</v>
      </c>
      <c r="H13" s="2">
        <f t="shared" si="7"/>
        <v>-0.10977363637885747</v>
      </c>
      <c r="I13" s="2">
        <f t="shared" si="8"/>
        <v>-5.1612887853482864E-2</v>
      </c>
      <c r="J13">
        <v>124.639999</v>
      </c>
      <c r="K13">
        <v>116.56591</v>
      </c>
      <c r="L13">
        <v>58.877429999999997</v>
      </c>
      <c r="M13">
        <v>34.276904999999999</v>
      </c>
      <c r="N13" s="75">
        <v>201.91000399999999</v>
      </c>
      <c r="O13">
        <v>257.10919200000001</v>
      </c>
      <c r="P13" s="75">
        <v>50.404662999999999</v>
      </c>
      <c r="Q13">
        <v>7.5625460000000002</v>
      </c>
    </row>
    <row r="14" spans="1:18" x14ac:dyDescent="0.3">
      <c r="A14" s="6">
        <v>43862</v>
      </c>
      <c r="B14" s="2">
        <f t="shared" si="1"/>
        <v>-0.13767647735619773</v>
      </c>
      <c r="C14" s="2">
        <f t="shared" si="2"/>
        <v>-0.11713956507524376</v>
      </c>
      <c r="D14" s="2">
        <f t="shared" si="3"/>
        <v>0.14228307859225528</v>
      </c>
      <c r="E14" s="2">
        <f t="shared" si="4"/>
        <v>-0.15064166382583252</v>
      </c>
      <c r="F14" s="2">
        <f t="shared" si="5"/>
        <v>-4.6753517968332027E-2</v>
      </c>
      <c r="G14" s="2">
        <f t="shared" si="6"/>
        <v>-6.4195246663915476E-2</v>
      </c>
      <c r="H14" s="2">
        <f t="shared" si="7"/>
        <v>-0.17192528397620671</v>
      </c>
      <c r="I14" s="2">
        <f t="shared" si="8"/>
        <v>-0.19746405509467319</v>
      </c>
      <c r="J14">
        <v>107.480003</v>
      </c>
      <c r="K14">
        <v>102.91143</v>
      </c>
      <c r="L14">
        <v>67.254692000000006</v>
      </c>
      <c r="M14">
        <v>29.113375000000001</v>
      </c>
      <c r="N14" s="75">
        <v>192.470001</v>
      </c>
      <c r="O14">
        <v>240.604004</v>
      </c>
      <c r="P14" s="75">
        <v>41.738827000000001</v>
      </c>
      <c r="Q14">
        <v>6.0692149999999998</v>
      </c>
    </row>
    <row r="15" spans="1:18" x14ac:dyDescent="0.3">
      <c r="A15" s="6">
        <v>43891</v>
      </c>
      <c r="B15" s="2">
        <f t="shared" si="1"/>
        <v>0.1035541281106961</v>
      </c>
      <c r="C15" s="2">
        <f t="shared" si="2"/>
        <v>-0.22461452532532092</v>
      </c>
      <c r="D15" s="2">
        <f t="shared" si="3"/>
        <v>-2.33728971653012E-2</v>
      </c>
      <c r="E15" s="2">
        <f t="shared" si="4"/>
        <v>-4.2110129794295632E-2</v>
      </c>
      <c r="F15" s="2">
        <f t="shared" si="5"/>
        <v>-0.13337142342509778</v>
      </c>
      <c r="G15" s="2">
        <f t="shared" si="6"/>
        <v>-2.1885787071107898E-2</v>
      </c>
      <c r="H15" s="2">
        <f t="shared" si="7"/>
        <v>-0.25126132557582415</v>
      </c>
      <c r="I15" s="2">
        <f t="shared" si="8"/>
        <v>-0.3060346354512074</v>
      </c>
      <c r="J15">
        <v>118.610001</v>
      </c>
      <c r="K15">
        <v>79.796028000000007</v>
      </c>
      <c r="L15">
        <v>65.682755</v>
      </c>
      <c r="M15">
        <v>27.887407</v>
      </c>
      <c r="N15" s="75">
        <v>166.800003</v>
      </c>
      <c r="O15">
        <v>235.33819600000001</v>
      </c>
      <c r="P15" s="75">
        <v>31.251474000000002</v>
      </c>
      <c r="Q15">
        <v>4.2118250000000002</v>
      </c>
    </row>
    <row r="16" spans="1:18" x14ac:dyDescent="0.3">
      <c r="A16" s="6">
        <v>43922</v>
      </c>
      <c r="B16" s="2">
        <f t="shared" si="1"/>
        <v>2.0571637968370027E-2</v>
      </c>
      <c r="C16" s="2">
        <f t="shared" si="2"/>
        <v>6.3645423554164762E-2</v>
      </c>
      <c r="D16" s="2">
        <f t="shared" si="3"/>
        <v>0.10880119142383714</v>
      </c>
      <c r="E16" s="2">
        <f t="shared" si="4"/>
        <v>4.2916001476939102E-2</v>
      </c>
      <c r="F16" s="2">
        <f t="shared" si="5"/>
        <v>0.22727819735111146</v>
      </c>
      <c r="G16" s="2">
        <f t="shared" si="6"/>
        <v>0.1778686320855454</v>
      </c>
      <c r="H16" s="2">
        <f t="shared" si="7"/>
        <v>0.22386096092619495</v>
      </c>
      <c r="I16" s="2">
        <f t="shared" si="8"/>
        <v>5.3830584129207659E-2</v>
      </c>
      <c r="J16">
        <v>121.050003</v>
      </c>
      <c r="K16">
        <v>84.874679999999998</v>
      </c>
      <c r="L16">
        <v>72.829116999999997</v>
      </c>
      <c r="M16">
        <v>29.084223000000001</v>
      </c>
      <c r="N16" s="75">
        <v>204.71000699999999</v>
      </c>
      <c r="O16">
        <v>277.19747899999999</v>
      </c>
      <c r="P16" s="75">
        <v>38.247458999999999</v>
      </c>
      <c r="Q16">
        <v>4.4385500000000002</v>
      </c>
    </row>
    <row r="17" spans="1:17" x14ac:dyDescent="0.3">
      <c r="A17" s="6">
        <v>43952</v>
      </c>
      <c r="B17" s="2">
        <f t="shared" si="1"/>
        <v>0.12490701879619109</v>
      </c>
      <c r="C17" s="2">
        <f t="shared" si="2"/>
        <v>2.6746080220862129E-2</v>
      </c>
      <c r="D17" s="2">
        <f t="shared" si="3"/>
        <v>0.21465718168737388</v>
      </c>
      <c r="E17" s="2">
        <f t="shared" si="4"/>
        <v>-5.0956492803676517E-3</v>
      </c>
      <c r="F17" s="2">
        <f t="shared" si="5"/>
        <v>9.9555411573016186E-2</v>
      </c>
      <c r="G17" s="2">
        <f t="shared" si="6"/>
        <v>4.23291042989608E-2</v>
      </c>
      <c r="H17" s="2">
        <f t="shared" si="7"/>
        <v>-2.1519390346950898E-2</v>
      </c>
      <c r="I17" s="2">
        <f t="shared" si="8"/>
        <v>0.12180734699395072</v>
      </c>
      <c r="J17">
        <v>136.16999799999999</v>
      </c>
      <c r="K17">
        <v>87.144745</v>
      </c>
      <c r="L17">
        <v>88.462410000000006</v>
      </c>
      <c r="M17">
        <v>28.936019999999999</v>
      </c>
      <c r="N17" s="75">
        <v>225.08999600000001</v>
      </c>
      <c r="O17">
        <v>288.93099999999998</v>
      </c>
      <c r="P17" s="75">
        <v>37.424396999999999</v>
      </c>
      <c r="Q17">
        <v>4.9791980000000002</v>
      </c>
    </row>
    <row r="18" spans="1:17" x14ac:dyDescent="0.3">
      <c r="A18" s="6">
        <v>43983</v>
      </c>
      <c r="B18" s="2">
        <f t="shared" si="1"/>
        <v>2.4968855474316827E-2</v>
      </c>
      <c r="C18" s="2">
        <f t="shared" si="2"/>
        <v>-3.3398720714599574E-2</v>
      </c>
      <c r="D18" s="2">
        <f t="shared" si="3"/>
        <v>7.0108829275621065E-2</v>
      </c>
      <c r="E18" s="2">
        <f t="shared" si="4"/>
        <v>5.1217479114267373E-3</v>
      </c>
      <c r="F18" s="2">
        <f t="shared" si="5"/>
        <v>8.79653043309837E-3</v>
      </c>
      <c r="G18" s="2">
        <f t="shared" si="6"/>
        <v>-3.2475078825048222E-2</v>
      </c>
      <c r="H18" s="2">
        <f t="shared" si="7"/>
        <v>2.575165072132075E-3</v>
      </c>
      <c r="I18" s="2">
        <f t="shared" si="8"/>
        <v>6.4798588045705277E-2</v>
      </c>
      <c r="J18">
        <v>139.570007</v>
      </c>
      <c r="K18">
        <v>84.234222000000003</v>
      </c>
      <c r="L18">
        <v>94.664406</v>
      </c>
      <c r="M18">
        <v>29.084223000000001</v>
      </c>
      <c r="N18" s="75">
        <v>227.070007</v>
      </c>
      <c r="O18">
        <v>279.54794299999998</v>
      </c>
      <c r="P18" s="75">
        <v>37.520771000000003</v>
      </c>
      <c r="Q18">
        <v>5.3018429999999999</v>
      </c>
    </row>
    <row r="19" spans="1:17" x14ac:dyDescent="0.3">
      <c r="A19" s="6">
        <v>44013</v>
      </c>
      <c r="B19" s="2">
        <f t="shared" si="1"/>
        <v>0.17518088252299074</v>
      </c>
      <c r="C19" s="2">
        <f t="shared" si="2"/>
        <v>2.7429397994558451E-2</v>
      </c>
      <c r="D19" s="2">
        <f t="shared" si="3"/>
        <v>0.11811680305689548</v>
      </c>
      <c r="E19" s="2">
        <f t="shared" si="4"/>
        <v>7.1311617986150072E-2</v>
      </c>
      <c r="F19" s="2">
        <f t="shared" si="5"/>
        <v>0.1171444496410307</v>
      </c>
      <c r="G19" s="2">
        <f t="shared" si="6"/>
        <v>3.0968119125097705E-2</v>
      </c>
      <c r="H19" s="2">
        <f t="shared" si="7"/>
        <v>-5.9033754930036007E-2</v>
      </c>
      <c r="I19" s="2">
        <f t="shared" si="8"/>
        <v>8.7171008270143041E-2</v>
      </c>
      <c r="J19">
        <v>164.020004</v>
      </c>
      <c r="K19">
        <v>86.544715999999994</v>
      </c>
      <c r="L19">
        <v>105.84586299999999</v>
      </c>
      <c r="M19">
        <v>31.158266000000001</v>
      </c>
      <c r="N19" s="75">
        <v>253.66999799999999</v>
      </c>
      <c r="O19">
        <v>288.205017</v>
      </c>
      <c r="P19" s="75">
        <v>35.305779000000001</v>
      </c>
      <c r="Q19">
        <v>5.7640099999999999</v>
      </c>
    </row>
    <row r="20" spans="1:17" x14ac:dyDescent="0.3">
      <c r="A20" s="6">
        <v>44044</v>
      </c>
      <c r="B20" s="2">
        <f t="shared" si="1"/>
        <v>4.3714167937710768E-2</v>
      </c>
      <c r="C20" s="2">
        <f t="shared" si="2"/>
        <v>4.6837024689063714E-2</v>
      </c>
      <c r="D20" s="2">
        <f t="shared" si="3"/>
        <v>0.2599918902829485</v>
      </c>
      <c r="E20" s="2">
        <f t="shared" si="4"/>
        <v>6.2940569285851788E-2</v>
      </c>
      <c r="F20" s="2">
        <f t="shared" si="5"/>
        <v>0.15583243707046515</v>
      </c>
      <c r="G20" s="2">
        <f t="shared" si="6"/>
        <v>3.2267488251254077E-2</v>
      </c>
      <c r="H20" s="2">
        <f t="shared" si="7"/>
        <v>-5.0855753671374848E-2</v>
      </c>
      <c r="I20" s="2">
        <f t="shared" si="8"/>
        <v>3.1770069795159991E-2</v>
      </c>
      <c r="J20">
        <v>171.19000199999999</v>
      </c>
      <c r="K20">
        <v>90.598213000000001</v>
      </c>
      <c r="L20">
        <v>133.36492899999999</v>
      </c>
      <c r="M20">
        <v>33.119385000000001</v>
      </c>
      <c r="N20" s="75">
        <v>293.20001200000002</v>
      </c>
      <c r="O20">
        <v>297.50466899999998</v>
      </c>
      <c r="P20" s="75">
        <v>33.510277000000002</v>
      </c>
      <c r="Q20">
        <v>5.947133</v>
      </c>
    </row>
    <row r="21" spans="1:17" x14ac:dyDescent="0.3">
      <c r="A21" s="6">
        <v>44075</v>
      </c>
      <c r="B21" s="2">
        <f t="shared" si="1"/>
        <v>-3.4873537766533798E-2</v>
      </c>
      <c r="C21" s="2">
        <f t="shared" si="2"/>
        <v>-3.9125837945611565E-2</v>
      </c>
      <c r="D21" s="2">
        <f t="shared" si="3"/>
        <v>1.1663913531570371E-2</v>
      </c>
      <c r="E21" s="2">
        <f t="shared" si="4"/>
        <v>-0.11659823997335707</v>
      </c>
      <c r="F21" s="2">
        <f t="shared" si="5"/>
        <v>-0.10675312659946283</v>
      </c>
      <c r="G21" s="2">
        <f t="shared" si="6"/>
        <v>-2.4954263827031654E-3</v>
      </c>
      <c r="H21" s="2">
        <f t="shared" si="7"/>
        <v>-0.12350369410554266</v>
      </c>
      <c r="I21" s="2">
        <f t="shared" si="8"/>
        <v>-2.346037998477592E-2</v>
      </c>
      <c r="J21">
        <v>165.220001</v>
      </c>
      <c r="K21">
        <v>87.053482000000002</v>
      </c>
      <c r="L21">
        <v>134.92048600000001</v>
      </c>
      <c r="M21">
        <v>29.257722999999999</v>
      </c>
      <c r="N21" s="75">
        <v>261.89999399999999</v>
      </c>
      <c r="O21">
        <v>296.76226800000001</v>
      </c>
      <c r="P21" s="75">
        <v>29.371634</v>
      </c>
      <c r="Q21">
        <v>5.8076109999999996</v>
      </c>
    </row>
    <row r="22" spans="1:17" x14ac:dyDescent="0.3">
      <c r="A22" s="6">
        <v>44105</v>
      </c>
      <c r="B22" s="2">
        <f t="shared" si="1"/>
        <v>-6.2341138709955606E-2</v>
      </c>
      <c r="C22" s="2">
        <f t="shared" si="2"/>
        <v>1.8385628733380229E-2</v>
      </c>
      <c r="D22" s="2">
        <f t="shared" si="3"/>
        <v>-7.3371185455113272E-2</v>
      </c>
      <c r="E22" s="2">
        <f t="shared" si="4"/>
        <v>-4.7459400719598012E-2</v>
      </c>
      <c r="F22" s="2">
        <f t="shared" si="5"/>
        <v>4.6200497431092046E-3</v>
      </c>
      <c r="G22" s="2">
        <f t="shared" si="6"/>
        <v>-1.7232591712097369E-2</v>
      </c>
      <c r="H22" s="2">
        <f t="shared" si="7"/>
        <v>-4.9810677880570121E-2</v>
      </c>
      <c r="I22" s="2">
        <f t="shared" si="8"/>
        <v>0.16066055388351602</v>
      </c>
      <c r="J22">
        <v>154.91999799999999</v>
      </c>
      <c r="K22">
        <v>88.654015000000001</v>
      </c>
      <c r="L22">
        <v>125.02121</v>
      </c>
      <c r="M22">
        <v>27.869168999999999</v>
      </c>
      <c r="N22" s="75">
        <v>263.10998499999999</v>
      </c>
      <c r="O22">
        <v>291.64828499999999</v>
      </c>
      <c r="P22" s="75">
        <v>27.908612999999999</v>
      </c>
      <c r="Q22">
        <v>6.7406649999999999</v>
      </c>
    </row>
    <row r="23" spans="1:17" x14ac:dyDescent="0.3">
      <c r="A23" s="6">
        <v>44136</v>
      </c>
      <c r="B23" s="2">
        <f t="shared" si="1"/>
        <v>0.16518201220219492</v>
      </c>
      <c r="C23" s="2">
        <f t="shared" si="2"/>
        <v>0.21352369658610496</v>
      </c>
      <c r="D23" s="2">
        <f t="shared" si="3"/>
        <v>6.9211640168896263E-2</v>
      </c>
      <c r="E23" s="2">
        <f t="shared" si="4"/>
        <v>0.10393589417754076</v>
      </c>
      <c r="F23" s="2">
        <f t="shared" si="5"/>
        <v>5.2677651135132827E-2</v>
      </c>
      <c r="G23" s="2">
        <f t="shared" si="6"/>
        <v>0.10224814454163511</v>
      </c>
      <c r="H23" s="2">
        <f t="shared" si="7"/>
        <v>0.16891480776920015</v>
      </c>
      <c r="I23" s="2">
        <f t="shared" si="8"/>
        <v>0.17464404476412931</v>
      </c>
      <c r="J23">
        <v>180.509995</v>
      </c>
      <c r="K23">
        <v>107.583748</v>
      </c>
      <c r="L23">
        <v>133.67413300000001</v>
      </c>
      <c r="M23">
        <v>30.765775999999999</v>
      </c>
      <c r="N23" s="75">
        <v>276.97000100000002</v>
      </c>
      <c r="O23">
        <v>321.46878099999998</v>
      </c>
      <c r="P23" s="75">
        <v>32.622790999999999</v>
      </c>
      <c r="Q23">
        <v>7.9178819999999996</v>
      </c>
    </row>
    <row r="24" spans="1:17" x14ac:dyDescent="0.3">
      <c r="A24" s="6">
        <v>44166</v>
      </c>
      <c r="B24" s="2">
        <f t="shared" si="1"/>
        <v>0.15112735447142417</v>
      </c>
      <c r="C24" s="2">
        <f t="shared" si="2"/>
        <v>7.7960715776512965E-2</v>
      </c>
      <c r="D24" s="2">
        <f t="shared" si="3"/>
        <v>-2.5855353780375859E-2</v>
      </c>
      <c r="E24" s="2">
        <f t="shared" si="4"/>
        <v>2.9374588178760763E-2</v>
      </c>
      <c r="F24" s="2">
        <f t="shared" si="5"/>
        <v>-1.3755991573975586E-2</v>
      </c>
      <c r="G24" s="2">
        <f t="shared" si="6"/>
        <v>4.2635533557456196E-2</v>
      </c>
      <c r="H24" s="2">
        <f t="shared" si="7"/>
        <v>0.10712011121304736</v>
      </c>
      <c r="I24" s="2">
        <f t="shared" si="8"/>
        <v>-3.193808647312496E-2</v>
      </c>
      <c r="J24">
        <v>207.78999300000001</v>
      </c>
      <c r="K24">
        <v>115.971054</v>
      </c>
      <c r="L24">
        <v>130.217941</v>
      </c>
      <c r="M24">
        <v>31.669508</v>
      </c>
      <c r="N24" s="75">
        <v>273.16000400000001</v>
      </c>
      <c r="O24">
        <v>335.17477400000001</v>
      </c>
      <c r="P24" s="75">
        <v>36.117348</v>
      </c>
      <c r="Q24">
        <v>7.665</v>
      </c>
    </row>
    <row r="25" spans="1:17" x14ac:dyDescent="0.3">
      <c r="A25" s="6">
        <v>44197</v>
      </c>
      <c r="B25" s="2">
        <f t="shared" si="1"/>
        <v>-3.5324107258620549E-2</v>
      </c>
      <c r="C25" s="2">
        <f t="shared" si="2"/>
        <v>1.2591383363645285E-2</v>
      </c>
      <c r="D25" s="2">
        <f t="shared" si="3"/>
        <v>-4.7037911619259463E-3</v>
      </c>
      <c r="E25" s="2">
        <f t="shared" si="4"/>
        <v>2.2462552938934077E-2</v>
      </c>
      <c r="F25" s="2">
        <f t="shared" si="5"/>
        <v>-5.4290587138811131E-2</v>
      </c>
      <c r="G25" s="2">
        <f t="shared" si="6"/>
        <v>-4.534031549760964E-2</v>
      </c>
      <c r="H25" s="2">
        <f t="shared" si="7"/>
        <v>8.7821370494865797E-2</v>
      </c>
      <c r="I25" s="2">
        <f t="shared" si="8"/>
        <v>0.19795225048923681</v>
      </c>
      <c r="J25">
        <v>200.449997</v>
      </c>
      <c r="K25">
        <v>117.43129</v>
      </c>
      <c r="L25">
        <v>129.605423</v>
      </c>
      <c r="M25">
        <v>32.380885999999997</v>
      </c>
      <c r="N25" s="75">
        <v>258.32998700000002</v>
      </c>
      <c r="O25">
        <v>319.977844</v>
      </c>
      <c r="P25" s="75">
        <v>39.289223</v>
      </c>
      <c r="Q25">
        <v>9.1823040000000002</v>
      </c>
    </row>
    <row r="26" spans="1:17" x14ac:dyDescent="0.3">
      <c r="A26" s="6">
        <v>44228</v>
      </c>
      <c r="B26" s="2">
        <f t="shared" si="1"/>
        <v>-7.9770467644357246E-2</v>
      </c>
      <c r="C26" s="2">
        <f t="shared" si="2"/>
        <v>0.15201591500868286</v>
      </c>
      <c r="D26" s="2">
        <f t="shared" si="3"/>
        <v>5.5793614438494607E-2</v>
      </c>
      <c r="E26" s="2">
        <f t="shared" si="4"/>
        <v>6.1343688989856683E-2</v>
      </c>
      <c r="F26" s="2">
        <f t="shared" si="5"/>
        <v>-2.7483917304575241E-3</v>
      </c>
      <c r="G26" s="2">
        <f t="shared" si="6"/>
        <v>-4.0769541531131357E-3</v>
      </c>
      <c r="H26" s="2">
        <f t="shared" si="7"/>
        <v>0.21253342169683531</v>
      </c>
      <c r="I26" s="2">
        <f t="shared" si="8"/>
        <v>0.11111100220598234</v>
      </c>
      <c r="J26">
        <v>184.46000699999999</v>
      </c>
      <c r="K26">
        <v>135.282715</v>
      </c>
      <c r="L26">
        <v>136.836578</v>
      </c>
      <c r="M26">
        <v>34.367249000000001</v>
      </c>
      <c r="N26" s="75">
        <v>257.61999500000002</v>
      </c>
      <c r="O26">
        <v>318.67330900000002</v>
      </c>
      <c r="P26" s="75">
        <v>47.639496000000001</v>
      </c>
      <c r="Q26">
        <v>10.202559000000001</v>
      </c>
    </row>
    <row r="27" spans="1:17" x14ac:dyDescent="0.3">
      <c r="A27" s="6">
        <v>44256</v>
      </c>
      <c r="B27" s="2">
        <f t="shared" si="1"/>
        <v>-4.2068793806345213E-2</v>
      </c>
      <c r="C27" s="2">
        <f t="shared" si="2"/>
        <v>3.4381886850807203E-2</v>
      </c>
      <c r="D27" s="2">
        <f t="shared" si="3"/>
        <v>-2.6705330207833805E-2</v>
      </c>
      <c r="E27" s="2">
        <f t="shared" si="4"/>
        <v>0.17339435577168241</v>
      </c>
      <c r="F27" s="2">
        <f t="shared" si="5"/>
        <v>0.14327305611507352</v>
      </c>
      <c r="G27" s="2">
        <f t="shared" si="6"/>
        <v>0.11995073613146559</v>
      </c>
      <c r="H27" s="2">
        <f t="shared" si="7"/>
        <v>4.4291547500838427E-2</v>
      </c>
      <c r="I27" s="2">
        <f t="shared" si="8"/>
        <v>4.700850051442973E-2</v>
      </c>
      <c r="J27">
        <v>176.699997</v>
      </c>
      <c r="K27">
        <v>139.93398999999999</v>
      </c>
      <c r="L27">
        <v>133.182312</v>
      </c>
      <c r="M27">
        <v>40.326335999999998</v>
      </c>
      <c r="N27" s="75">
        <v>294.52999899999998</v>
      </c>
      <c r="O27">
        <v>356.89840700000002</v>
      </c>
      <c r="P27" s="75">
        <v>49.749523000000003</v>
      </c>
      <c r="Q27">
        <v>10.682166</v>
      </c>
    </row>
    <row r="28" spans="1:17" x14ac:dyDescent="0.3">
      <c r="A28" s="6">
        <v>44287</v>
      </c>
      <c r="B28" s="2">
        <f t="shared" si="1"/>
        <v>-7.4702434771404379E-3</v>
      </c>
      <c r="C28" s="2">
        <f t="shared" si="2"/>
        <v>1.0379129473832632E-2</v>
      </c>
      <c r="D28" s="2">
        <f t="shared" si="3"/>
        <v>0.12484286952459586</v>
      </c>
      <c r="E28" s="2">
        <f t="shared" si="4"/>
        <v>-5.0486858017549617E-2</v>
      </c>
      <c r="F28" s="2">
        <f t="shared" si="5"/>
        <v>0.10372453775073705</v>
      </c>
      <c r="G28" s="2">
        <f t="shared" si="6"/>
        <v>7.5649130033802581E-2</v>
      </c>
      <c r="H28" s="2">
        <f t="shared" si="7"/>
        <v>2.5255156717783937E-2</v>
      </c>
      <c r="I28" s="2">
        <f t="shared" si="8"/>
        <v>-5.7959125518176828E-2</v>
      </c>
      <c r="J28">
        <v>175.38000500000001</v>
      </c>
      <c r="K28">
        <v>141.386383</v>
      </c>
      <c r="L28">
        <v>149.80917400000001</v>
      </c>
      <c r="M28">
        <v>38.290385999999998</v>
      </c>
      <c r="N28" s="75">
        <v>325.07998700000002</v>
      </c>
      <c r="O28">
        <v>383.89746100000002</v>
      </c>
      <c r="P28" s="75">
        <v>51.005955</v>
      </c>
      <c r="Q28">
        <v>10.063037</v>
      </c>
    </row>
    <row r="29" spans="1:17" x14ac:dyDescent="0.3">
      <c r="A29" s="6">
        <v>44317</v>
      </c>
      <c r="B29" s="2">
        <f t="shared" si="1"/>
        <v>5.8045345591135063E-2</v>
      </c>
      <c r="C29" s="2">
        <f t="shared" si="2"/>
        <v>7.409988697426409E-2</v>
      </c>
      <c r="D29" s="2">
        <f t="shared" si="3"/>
        <v>8.2281082465617189E-2</v>
      </c>
      <c r="E29" s="2">
        <f t="shared" si="4"/>
        <v>3.0785377823038931E-2</v>
      </c>
      <c r="F29" s="2">
        <f t="shared" si="5"/>
        <v>1.122807969104531E-2</v>
      </c>
      <c r="G29" s="2">
        <f t="shared" si="6"/>
        <v>3.289886566871552E-2</v>
      </c>
      <c r="H29" s="2">
        <f t="shared" si="7"/>
        <v>1.9741439994604582E-2</v>
      </c>
      <c r="I29" s="2">
        <f t="shared" si="8"/>
        <v>0.25909901752323888</v>
      </c>
      <c r="J29">
        <v>185.55999800000001</v>
      </c>
      <c r="K29">
        <v>151.86309800000001</v>
      </c>
      <c r="L29">
        <v>162.13563500000001</v>
      </c>
      <c r="M29">
        <v>39.469169999999998</v>
      </c>
      <c r="N29" s="75">
        <v>328.73001099999999</v>
      </c>
      <c r="O29">
        <v>396.52725199999998</v>
      </c>
      <c r="P29" s="75">
        <v>52.012886000000002</v>
      </c>
      <c r="Q29">
        <v>12.670360000000001</v>
      </c>
    </row>
    <row r="30" spans="1:17" x14ac:dyDescent="0.3">
      <c r="A30" s="6">
        <v>44348</v>
      </c>
      <c r="B30" s="2">
        <f t="shared" si="1"/>
        <v>-4.6022817913589364E-2</v>
      </c>
      <c r="C30" s="2">
        <f t="shared" si="2"/>
        <v>-5.2971209635141313E-2</v>
      </c>
      <c r="D30" s="2">
        <f t="shared" si="3"/>
        <v>0.23133987787447208</v>
      </c>
      <c r="E30" s="2">
        <f t="shared" si="4"/>
        <v>-3.1288040767008751E-2</v>
      </c>
      <c r="F30" s="2">
        <f t="shared" si="5"/>
        <v>5.7737290070543672E-2</v>
      </c>
      <c r="G30" s="2">
        <f t="shared" si="6"/>
        <v>-2.7869522067552579E-2</v>
      </c>
      <c r="H30" s="2">
        <f t="shared" si="7"/>
        <v>9.6435640967893949E-2</v>
      </c>
      <c r="I30" s="2">
        <f t="shared" si="8"/>
        <v>2.2711588305304602E-2</v>
      </c>
      <c r="J30">
        <v>177.020004</v>
      </c>
      <c r="K30">
        <v>143.818726</v>
      </c>
      <c r="L30">
        <v>199.64407299999999</v>
      </c>
      <c r="M30">
        <v>38.234256999999999</v>
      </c>
      <c r="N30" s="75">
        <v>347.709991</v>
      </c>
      <c r="O30">
        <v>385.47622699999999</v>
      </c>
      <c r="P30" s="75">
        <v>57.028782</v>
      </c>
      <c r="Q30">
        <v>12.958124</v>
      </c>
    </row>
    <row r="31" spans="1:17" x14ac:dyDescent="0.3">
      <c r="A31" s="6">
        <v>44378</v>
      </c>
      <c r="B31" s="2">
        <f t="shared" si="1"/>
        <v>-2.0336718555265695E-2</v>
      </c>
      <c r="C31" s="2">
        <f t="shared" si="2"/>
        <v>-2.4173548860389686E-2</v>
      </c>
      <c r="D31" s="2">
        <f t="shared" si="3"/>
        <v>-2.4948263803453857E-2</v>
      </c>
      <c r="E31" s="2">
        <f t="shared" si="4"/>
        <v>2.5269982361629362E-2</v>
      </c>
      <c r="F31" s="2">
        <f t="shared" si="5"/>
        <v>2.4704487136810466E-2</v>
      </c>
      <c r="G31" s="2">
        <f t="shared" si="6"/>
        <v>3.3187914335376177E-2</v>
      </c>
      <c r="H31" s="2">
        <f t="shared" si="7"/>
        <v>-8.7349279176258746E-2</v>
      </c>
      <c r="I31" s="2">
        <f t="shared" si="8"/>
        <v>-6.1238339747327571E-2</v>
      </c>
      <c r="J31">
        <v>173.41999799999999</v>
      </c>
      <c r="K31">
        <v>140.342117</v>
      </c>
      <c r="L31">
        <v>194.66329999999999</v>
      </c>
      <c r="M31">
        <v>39.200436000000003</v>
      </c>
      <c r="N31" s="75">
        <v>356.29998799999998</v>
      </c>
      <c r="O31">
        <v>398.26937900000001</v>
      </c>
      <c r="P31" s="75">
        <v>52.047359</v>
      </c>
      <c r="Q31">
        <v>12.16459</v>
      </c>
    </row>
    <row r="32" spans="1:17" x14ac:dyDescent="0.3">
      <c r="A32" s="6">
        <v>44409</v>
      </c>
      <c r="B32" s="2">
        <f t="shared" si="1"/>
        <v>-7.03494241765589E-2</v>
      </c>
      <c r="C32" s="2">
        <f t="shared" si="2"/>
        <v>5.9900443143521893E-2</v>
      </c>
      <c r="D32" s="2">
        <f t="shared" si="3"/>
        <v>0.14800743129290431</v>
      </c>
      <c r="E32" s="2">
        <f t="shared" si="4"/>
        <v>4.5586967451076224E-2</v>
      </c>
      <c r="F32" s="2">
        <f t="shared" si="5"/>
        <v>6.477692331552927E-2</v>
      </c>
      <c r="G32" s="2">
        <f t="shared" si="6"/>
        <v>9.8247623501076988E-3</v>
      </c>
      <c r="H32" s="2">
        <f t="shared" si="7"/>
        <v>-5.2979191509025463E-2</v>
      </c>
      <c r="I32" s="2">
        <f t="shared" si="8"/>
        <v>-6.5949777181146349E-2</v>
      </c>
      <c r="J32">
        <v>161.220001</v>
      </c>
      <c r="K32">
        <v>148.748672</v>
      </c>
      <c r="L32">
        <v>223.47491500000001</v>
      </c>
      <c r="M32">
        <v>40.987465</v>
      </c>
      <c r="N32" s="75">
        <v>379.38000499999998</v>
      </c>
      <c r="O32">
        <v>402.18228099999999</v>
      </c>
      <c r="P32" s="75">
        <v>49.289932</v>
      </c>
      <c r="Q32">
        <v>11.362337999999999</v>
      </c>
    </row>
    <row r="33" spans="1:17" x14ac:dyDescent="0.3">
      <c r="A33" s="6">
        <v>44440</v>
      </c>
      <c r="B33" s="2">
        <f t="shared" si="1"/>
        <v>-4.4349298819319524E-2</v>
      </c>
      <c r="C33" s="2">
        <f t="shared" si="2"/>
        <v>2.3382218834195657E-2</v>
      </c>
      <c r="D33" s="2">
        <f t="shared" si="3"/>
        <v>-7.4395598271063235E-2</v>
      </c>
      <c r="E33" s="2">
        <f t="shared" si="4"/>
        <v>-9.3768716850383405E-2</v>
      </c>
      <c r="F33" s="2">
        <f t="shared" si="5"/>
        <v>-0.10540879717685696</v>
      </c>
      <c r="G33" s="2">
        <f t="shared" si="6"/>
        <v>-6.1330285209655964E-2</v>
      </c>
      <c r="H33" s="2">
        <f t="shared" si="7"/>
        <v>9.5199624134194374E-2</v>
      </c>
      <c r="I33" s="2">
        <f t="shared" si="8"/>
        <v>8.672290861264656E-2</v>
      </c>
      <c r="J33">
        <v>154.070007</v>
      </c>
      <c r="K33">
        <v>152.22674599999999</v>
      </c>
      <c r="L33">
        <v>206.84936500000001</v>
      </c>
      <c r="M33">
        <v>37.144123</v>
      </c>
      <c r="N33" s="75">
        <v>339.39001500000001</v>
      </c>
      <c r="O33">
        <v>377.51632699999999</v>
      </c>
      <c r="P33" s="75">
        <v>53.982315</v>
      </c>
      <c r="Q33">
        <v>12.347713000000001</v>
      </c>
    </row>
    <row r="34" spans="1:17" x14ac:dyDescent="0.3">
      <c r="A34" s="6">
        <v>44470</v>
      </c>
      <c r="B34" s="2">
        <f t="shared" si="1"/>
        <v>0.17479062618592595</v>
      </c>
      <c r="C34" s="2">
        <f t="shared" si="2"/>
        <v>3.7876543718539525E-2</v>
      </c>
      <c r="D34" s="2">
        <f t="shared" si="3"/>
        <v>0.23416673771273119</v>
      </c>
      <c r="E34" s="2">
        <f t="shared" si="4"/>
        <v>-1.3242229463864398E-2</v>
      </c>
      <c r="F34" s="2">
        <f t="shared" si="5"/>
        <v>-4.6613062555773861E-2</v>
      </c>
      <c r="G34" s="2">
        <f t="shared" si="6"/>
        <v>0.18259271737404886</v>
      </c>
      <c r="H34" s="2">
        <f t="shared" si="7"/>
        <v>9.6055791605083971E-2</v>
      </c>
      <c r="I34" s="2">
        <f t="shared" si="8"/>
        <v>0.20621462452196615</v>
      </c>
      <c r="J34">
        <v>181</v>
      </c>
      <c r="K34">
        <v>157.992569</v>
      </c>
      <c r="L34">
        <v>255.28660600000001</v>
      </c>
      <c r="M34">
        <v>36.652251999999997</v>
      </c>
      <c r="N34" s="75">
        <v>323.57000699999998</v>
      </c>
      <c r="O34">
        <v>446.448059</v>
      </c>
      <c r="P34" s="75">
        <v>59.167628999999998</v>
      </c>
      <c r="Q34">
        <v>14.893992000000001</v>
      </c>
    </row>
    <row r="35" spans="1:17" x14ac:dyDescent="0.3">
      <c r="A35" s="6">
        <v>44501</v>
      </c>
      <c r="B35" s="2">
        <f t="shared" si="1"/>
        <v>-8.3535883977900488E-2</v>
      </c>
      <c r="C35" s="2">
        <f t="shared" si="2"/>
        <v>-5.9467360138944207E-2</v>
      </c>
      <c r="D35" s="2">
        <f t="shared" si="3"/>
        <v>0.2780538121925597</v>
      </c>
      <c r="E35" s="2">
        <f t="shared" si="4"/>
        <v>-3.33255921082284E-2</v>
      </c>
      <c r="F35" s="2">
        <f t="shared" si="5"/>
        <v>2.7505145123046799E-3</v>
      </c>
      <c r="G35" s="2">
        <f t="shared" si="6"/>
        <v>-3.5290011194784913E-2</v>
      </c>
      <c r="H35" s="2">
        <f t="shared" si="7"/>
        <v>-7.1816330514105894E-2</v>
      </c>
      <c r="I35" s="2">
        <f t="shared" si="8"/>
        <v>0.12353652398900175</v>
      </c>
      <c r="J35">
        <v>165.88000500000001</v>
      </c>
      <c r="K35">
        <v>148.59716800000001</v>
      </c>
      <c r="L35">
        <v>326.27001999999999</v>
      </c>
      <c r="M35">
        <v>35.430793999999999</v>
      </c>
      <c r="N35" s="75">
        <v>324.459991</v>
      </c>
      <c r="O35">
        <v>430.692902</v>
      </c>
      <c r="P35" s="75">
        <v>54.918427000000001</v>
      </c>
      <c r="Q35">
        <v>16.733944000000001</v>
      </c>
    </row>
    <row r="36" spans="1:17" x14ac:dyDescent="0.3">
      <c r="A36" s="6">
        <v>44531</v>
      </c>
      <c r="B36" s="2">
        <f t="shared" si="1"/>
        <v>7.137687269782747E-2</v>
      </c>
      <c r="C36" s="2">
        <f t="shared" si="2"/>
        <v>-3.0220360592606728E-3</v>
      </c>
      <c r="D36" s="2">
        <f t="shared" si="3"/>
        <v>-9.992053514447935E-2</v>
      </c>
      <c r="E36" s="2">
        <f t="shared" si="4"/>
        <v>0.11139775755519338</v>
      </c>
      <c r="F36" s="2">
        <f t="shared" si="5"/>
        <v>3.6645550544936081E-2</v>
      </c>
      <c r="G36" s="2">
        <f t="shared" si="6"/>
        <v>0.13038589616691659</v>
      </c>
      <c r="H36" s="2">
        <f t="shared" si="7"/>
        <v>3.6302551054493974E-2</v>
      </c>
      <c r="I36" s="2">
        <f t="shared" si="8"/>
        <v>8.7784266518401086E-2</v>
      </c>
      <c r="J36">
        <v>177.720001</v>
      </c>
      <c r="K36">
        <v>148.14810199999999</v>
      </c>
      <c r="L36">
        <v>293.66894500000001</v>
      </c>
      <c r="M36">
        <v>39.377704999999999</v>
      </c>
      <c r="N36" s="75">
        <v>336.35000600000001</v>
      </c>
      <c r="O36">
        <v>486.84918199999998</v>
      </c>
      <c r="P36" s="75">
        <v>56.912106000000001</v>
      </c>
      <c r="Q36">
        <v>18.202921</v>
      </c>
    </row>
    <row r="37" spans="1:17" x14ac:dyDescent="0.3">
      <c r="A37" s="6">
        <v>44562</v>
      </c>
      <c r="B37" s="2">
        <f t="shared" si="1"/>
        <v>-8.091382466287507E-2</v>
      </c>
      <c r="C37" s="2">
        <f t="shared" si="2"/>
        <v>-6.1572553929850588E-2</v>
      </c>
      <c r="D37" s="2">
        <f t="shared" si="3"/>
        <v>-0.16735237020039695</v>
      </c>
      <c r="E37" s="2">
        <f t="shared" si="4"/>
        <v>9.4260368906720154E-2</v>
      </c>
      <c r="F37" s="2">
        <f t="shared" si="5"/>
        <v>-6.8648715885558764E-2</v>
      </c>
      <c r="G37" s="2">
        <f t="shared" si="6"/>
        <v>-5.5818458785045218E-2</v>
      </c>
      <c r="H37" s="2">
        <f t="shared" si="7"/>
        <v>0.2413792243077422</v>
      </c>
      <c r="I37" s="2">
        <f t="shared" si="8"/>
        <v>-2.2628840722870792E-2</v>
      </c>
      <c r="J37">
        <v>163.33999600000001</v>
      </c>
      <c r="K37">
        <v>139.02624499999999</v>
      </c>
      <c r="L37">
        <v>244.522751</v>
      </c>
      <c r="M37">
        <v>43.089461999999997</v>
      </c>
      <c r="N37" s="75">
        <v>313.26001000000002</v>
      </c>
      <c r="O37">
        <v>459.67401100000001</v>
      </c>
      <c r="P37" s="75">
        <v>70.649506000000002</v>
      </c>
      <c r="Q37">
        <v>17.79101</v>
      </c>
    </row>
    <row r="38" spans="1:17" x14ac:dyDescent="0.3">
      <c r="A38" s="6">
        <v>44593</v>
      </c>
      <c r="B38" s="2">
        <f t="shared" si="1"/>
        <v>-8.2037224979484725E-3</v>
      </c>
      <c r="C38" s="2">
        <f t="shared" si="2"/>
        <v>-4.0040396689128718E-2</v>
      </c>
      <c r="D38" s="2">
        <f t="shared" si="3"/>
        <v>-4.1247327533951864E-3</v>
      </c>
      <c r="E38" s="2">
        <f t="shared" si="4"/>
        <v>8.0581651263133009E-3</v>
      </c>
      <c r="F38" s="2">
        <f t="shared" si="5"/>
        <v>-0.32634236013719087</v>
      </c>
      <c r="G38" s="2">
        <f t="shared" si="6"/>
        <v>6.983059566532647E-3</v>
      </c>
      <c r="H38" s="2">
        <f t="shared" si="7"/>
        <v>3.2385576765391742E-2</v>
      </c>
      <c r="I38" s="2">
        <f t="shared" si="8"/>
        <v>-0.13052789020971825</v>
      </c>
      <c r="J38">
        <v>162</v>
      </c>
      <c r="K38">
        <v>133.45957899999999</v>
      </c>
      <c r="L38">
        <v>243.51416</v>
      </c>
      <c r="M38">
        <v>43.436684</v>
      </c>
      <c r="N38" s="75">
        <v>211.029999</v>
      </c>
      <c r="O38">
        <v>462.88394199999999</v>
      </c>
      <c r="P38" s="75">
        <v>72.937531000000007</v>
      </c>
      <c r="Q38">
        <v>15.468787000000001</v>
      </c>
    </row>
    <row r="39" spans="1:17" x14ac:dyDescent="0.3">
      <c r="A39" s="6">
        <v>44621</v>
      </c>
      <c r="B39" s="2">
        <f t="shared" si="1"/>
        <v>-5.0987623456790143E-2</v>
      </c>
      <c r="C39" s="2">
        <f t="shared" si="2"/>
        <v>-3.8646038288491752E-2</v>
      </c>
      <c r="D39" s="2">
        <f t="shared" si="3"/>
        <v>0.11896651923649944</v>
      </c>
      <c r="E39" s="2">
        <f t="shared" si="4"/>
        <v>1.8717059525077902E-2</v>
      </c>
      <c r="F39" s="2">
        <f t="shared" si="5"/>
        <v>5.3689058682126076E-2</v>
      </c>
      <c r="G39" s="2">
        <f t="shared" si="6"/>
        <v>7.1658074498510069E-2</v>
      </c>
      <c r="H39" s="2">
        <f t="shared" si="7"/>
        <v>6.4850577407123911E-2</v>
      </c>
      <c r="I39" s="2">
        <f t="shared" si="8"/>
        <v>-3.7016024591973583E-2</v>
      </c>
      <c r="J39">
        <v>153.740005</v>
      </c>
      <c r="K39">
        <v>128.301895</v>
      </c>
      <c r="L39">
        <v>272.48419200000001</v>
      </c>
      <c r="M39">
        <v>44.249690999999999</v>
      </c>
      <c r="N39" s="75">
        <v>222.36000100000001</v>
      </c>
      <c r="O39">
        <v>496.053314</v>
      </c>
      <c r="P39" s="75">
        <v>77.667572000000007</v>
      </c>
      <c r="Q39">
        <v>14.896193999999999</v>
      </c>
    </row>
    <row r="40" spans="1:17" x14ac:dyDescent="0.3">
      <c r="A40" s="6">
        <v>44652</v>
      </c>
      <c r="B40" s="2">
        <f t="shared" si="1"/>
        <v>-0.2226486398253987</v>
      </c>
      <c r="C40" s="2">
        <f t="shared" si="2"/>
        <v>-0.12441318968827385</v>
      </c>
      <c r="D40" s="2">
        <f t="shared" si="3"/>
        <v>-0.32015832683607576</v>
      </c>
      <c r="E40" s="2">
        <f t="shared" si="4"/>
        <v>8.1835622309769332E-2</v>
      </c>
      <c r="F40" s="2">
        <f t="shared" si="5"/>
        <v>-9.8443964299136752E-2</v>
      </c>
      <c r="G40" s="2">
        <f t="shared" si="6"/>
        <v>1.6653653482090391E-4</v>
      </c>
      <c r="H40" s="2">
        <f t="shared" si="7"/>
        <v>3.2207328433029883E-2</v>
      </c>
      <c r="I40" s="2">
        <f t="shared" si="8"/>
        <v>-0.16262563444058253</v>
      </c>
      <c r="J40">
        <v>119.510002</v>
      </c>
      <c r="K40">
        <v>112.33944700000001</v>
      </c>
      <c r="L40">
        <v>185.24610899999999</v>
      </c>
      <c r="M40">
        <v>47.870891999999998</v>
      </c>
      <c r="N40" s="75">
        <v>200.470001</v>
      </c>
      <c r="O40">
        <v>496.13592499999999</v>
      </c>
      <c r="P40" s="75">
        <v>80.169037000000003</v>
      </c>
      <c r="Q40">
        <v>12.473691000000001</v>
      </c>
    </row>
    <row r="41" spans="1:17" x14ac:dyDescent="0.3">
      <c r="A41" s="6">
        <v>44682</v>
      </c>
      <c r="B41" s="2">
        <f t="shared" si="1"/>
        <v>4.2004827344911295E-2</v>
      </c>
      <c r="C41" s="2">
        <f t="shared" si="2"/>
        <v>0.11603656906019838</v>
      </c>
      <c r="D41" s="2">
        <f t="shared" si="3"/>
        <v>6.7396233407526337E-3</v>
      </c>
      <c r="E41" s="2">
        <f t="shared" si="4"/>
        <v>-2.6633220036927578E-2</v>
      </c>
      <c r="F41" s="2">
        <f t="shared" si="5"/>
        <v>-3.4069945457824422E-2</v>
      </c>
      <c r="G41" s="2">
        <f t="shared" si="6"/>
        <v>-2.3144193801325704E-2</v>
      </c>
      <c r="H41" s="2">
        <f t="shared" si="7"/>
        <v>0.12609979336536115</v>
      </c>
      <c r="I41" s="2">
        <f t="shared" si="8"/>
        <v>-2.7470457621565272E-2</v>
      </c>
      <c r="J41">
        <v>124.529999</v>
      </c>
      <c r="K41">
        <v>125.374931</v>
      </c>
      <c r="L41">
        <v>186.494598</v>
      </c>
      <c r="M41">
        <v>46.595936000000002</v>
      </c>
      <c r="N41" s="75">
        <v>193.63999899999999</v>
      </c>
      <c r="O41">
        <v>484.65325899999999</v>
      </c>
      <c r="P41" s="75">
        <v>90.278335999999996</v>
      </c>
      <c r="Q41">
        <v>12.131033</v>
      </c>
    </row>
    <row r="42" spans="1:17" x14ac:dyDescent="0.3">
      <c r="A42" s="6">
        <v>44713</v>
      </c>
      <c r="B42" s="2">
        <f t="shared" si="1"/>
        <v>-1.606038718429605E-2</v>
      </c>
      <c r="C42" s="2">
        <f t="shared" si="2"/>
        <v>-0.14837776461069396</v>
      </c>
      <c r="D42" s="2">
        <f t="shared" si="3"/>
        <v>-0.18814280079040144</v>
      </c>
      <c r="E42" s="2">
        <f t="shared" si="4"/>
        <v>-0.22776842598461811</v>
      </c>
      <c r="F42" s="2">
        <f t="shared" si="5"/>
        <v>-0.16726915496420752</v>
      </c>
      <c r="G42" s="2">
        <f t="shared" si="6"/>
        <v>3.3918393603539203E-2</v>
      </c>
      <c r="H42" s="2">
        <f t="shared" si="7"/>
        <v>-9.8778736905385606E-2</v>
      </c>
      <c r="I42" s="2">
        <f t="shared" si="8"/>
        <v>-0.18640349919087681</v>
      </c>
      <c r="J42">
        <v>122.529999</v>
      </c>
      <c r="K42">
        <v>106.77207900000001</v>
      </c>
      <c r="L42">
        <v>151.406982</v>
      </c>
      <c r="M42">
        <v>35.982852999999999</v>
      </c>
      <c r="N42" s="75">
        <v>161.25</v>
      </c>
      <c r="O42">
        <v>501.09191900000002</v>
      </c>
      <c r="P42" s="75">
        <v>81.360755999999995</v>
      </c>
      <c r="Q42">
        <v>9.8697660000000003</v>
      </c>
    </row>
    <row r="43" spans="1:17" x14ac:dyDescent="0.3">
      <c r="A43" s="6">
        <v>44743</v>
      </c>
      <c r="B43" s="2">
        <f t="shared" si="1"/>
        <v>8.3244895807107575E-2</v>
      </c>
      <c r="C43" s="2">
        <f t="shared" si="2"/>
        <v>2.4420663383355103E-2</v>
      </c>
      <c r="D43" s="2">
        <f t="shared" si="3"/>
        <v>0.19841950881763173</v>
      </c>
      <c r="E43" s="2">
        <f t="shared" si="4"/>
        <v>7.046453487165133E-2</v>
      </c>
      <c r="F43" s="2">
        <f t="shared" si="5"/>
        <v>-1.3333296124030961E-2</v>
      </c>
      <c r="G43" s="2">
        <f t="shared" si="6"/>
        <v>5.9662065713735883E-2</v>
      </c>
      <c r="H43" s="2">
        <f t="shared" si="7"/>
        <v>0.13183089154186337</v>
      </c>
      <c r="I43" s="2">
        <f t="shared" si="8"/>
        <v>0.31985601279706116</v>
      </c>
      <c r="J43">
        <v>132.729996</v>
      </c>
      <c r="K43">
        <v>109.379524</v>
      </c>
      <c r="L43">
        <v>181.44908100000001</v>
      </c>
      <c r="M43">
        <v>38.518368000000002</v>
      </c>
      <c r="N43" s="75">
        <v>159.10000600000001</v>
      </c>
      <c r="O43">
        <v>530.98809800000004</v>
      </c>
      <c r="P43" s="75">
        <v>92.086617000000004</v>
      </c>
      <c r="Q43">
        <v>13.026669999999999</v>
      </c>
    </row>
    <row r="44" spans="1:17" x14ac:dyDescent="0.3">
      <c r="A44" s="6">
        <v>44774</v>
      </c>
      <c r="B44" s="2">
        <f t="shared" si="1"/>
        <v>-7.6621700493383627E-2</v>
      </c>
      <c r="C44" s="2">
        <f t="shared" si="2"/>
        <v>-5.4090928389851313E-3</v>
      </c>
      <c r="D44" s="2">
        <f t="shared" si="3"/>
        <v>-0.1689698444931777</v>
      </c>
      <c r="E44" s="2">
        <f t="shared" si="4"/>
        <v>2.8727696874384694E-2</v>
      </c>
      <c r="F44" s="2">
        <f t="shared" si="5"/>
        <v>2.4072827501967462E-2</v>
      </c>
      <c r="G44" s="2">
        <f t="shared" si="6"/>
        <v>-4.2427395425349138E-2</v>
      </c>
      <c r="H44" s="2">
        <f t="shared" si="7"/>
        <v>-1.3824473538863962E-2</v>
      </c>
      <c r="I44" s="2">
        <f t="shared" si="8"/>
        <v>3.7440573838133644E-2</v>
      </c>
      <c r="J44">
        <v>122.55999799999999</v>
      </c>
      <c r="K44">
        <v>108.78788</v>
      </c>
      <c r="L44">
        <v>150.789658</v>
      </c>
      <c r="M44">
        <v>39.624912000000002</v>
      </c>
      <c r="N44" s="75">
        <v>162.929993</v>
      </c>
      <c r="O44">
        <v>508.459656</v>
      </c>
      <c r="P44" s="75">
        <v>90.813568000000004</v>
      </c>
      <c r="Q44">
        <v>13.514396</v>
      </c>
    </row>
    <row r="45" spans="1:17" x14ac:dyDescent="0.3">
      <c r="A45" s="6">
        <v>44805</v>
      </c>
      <c r="B45" s="2">
        <f t="shared" si="1"/>
        <v>-0.11063967217101288</v>
      </c>
      <c r="C45" s="2">
        <f t="shared" si="2"/>
        <v>-8.1157193246159401E-2</v>
      </c>
      <c r="D45" s="2">
        <f t="shared" si="3"/>
        <v>-0.19577316767970923</v>
      </c>
      <c r="E45" s="2">
        <f t="shared" si="4"/>
        <v>-0.10505317967646211</v>
      </c>
      <c r="F45" s="2">
        <f t="shared" si="5"/>
        <v>-0.16724974633737325</v>
      </c>
      <c r="G45" s="2">
        <f t="shared" si="6"/>
        <v>-2.7516316850121878E-2</v>
      </c>
      <c r="H45" s="2">
        <f t="shared" si="7"/>
        <v>-7.7745277005303912E-2</v>
      </c>
      <c r="I45" s="2">
        <f t="shared" si="8"/>
        <v>-0.25776238908494314</v>
      </c>
      <c r="J45">
        <v>109</v>
      </c>
      <c r="K45">
        <v>99.958961000000002</v>
      </c>
      <c r="L45">
        <v>121.26908899999999</v>
      </c>
      <c r="M45">
        <v>35.462189000000002</v>
      </c>
      <c r="N45" s="75">
        <v>135.679993</v>
      </c>
      <c r="O45">
        <v>494.46871900000002</v>
      </c>
      <c r="P45" s="75">
        <v>83.753242</v>
      </c>
      <c r="Q45">
        <v>10.030893000000001</v>
      </c>
    </row>
    <row r="46" spans="1:17" x14ac:dyDescent="0.3">
      <c r="A46" s="6">
        <v>44835</v>
      </c>
      <c r="B46" s="2">
        <f t="shared" si="1"/>
        <v>8.6972504587155927E-2</v>
      </c>
      <c r="C46" s="2">
        <f t="shared" si="2"/>
        <v>0.20459339308258712</v>
      </c>
      <c r="D46" s="2">
        <f t="shared" si="3"/>
        <v>0.11220132114623214</v>
      </c>
      <c r="E46" s="2">
        <f t="shared" si="4"/>
        <v>0.17149166962028192</v>
      </c>
      <c r="F46" s="2">
        <f t="shared" si="5"/>
        <v>-0.31338436905727135</v>
      </c>
      <c r="G46" s="2">
        <f t="shared" si="6"/>
        <v>0.10266892535218176</v>
      </c>
      <c r="H46" s="2">
        <f t="shared" si="7"/>
        <v>0.26915571817506484</v>
      </c>
      <c r="I46" s="2">
        <f t="shared" si="8"/>
        <v>0.19375014766880666</v>
      </c>
      <c r="J46">
        <v>118.480003</v>
      </c>
      <c r="K46">
        <v>120.409904</v>
      </c>
      <c r="L46">
        <v>134.875641</v>
      </c>
      <c r="M46">
        <v>41.543658999999998</v>
      </c>
      <c r="N46" s="75">
        <v>93.160004000000001</v>
      </c>
      <c r="O46">
        <v>545.23529099999996</v>
      </c>
      <c r="P46" s="75">
        <v>106.295906</v>
      </c>
      <c r="Q46">
        <v>11.97438</v>
      </c>
    </row>
    <row r="47" spans="1:17" x14ac:dyDescent="0.3">
      <c r="A47" s="6">
        <v>44866</v>
      </c>
      <c r="B47" s="2">
        <f t="shared" si="1"/>
        <v>-0.10795071468727081</v>
      </c>
      <c r="C47" s="2">
        <f t="shared" si="2"/>
        <v>0.10753311455177313</v>
      </c>
      <c r="D47" s="2">
        <f t="shared" si="3"/>
        <v>0.25383399660728945</v>
      </c>
      <c r="E47" s="2">
        <f t="shared" si="4"/>
        <v>6.6996506013108264E-3</v>
      </c>
      <c r="F47" s="2">
        <f t="shared" si="5"/>
        <v>0.2677113882476862</v>
      </c>
      <c r="G47" s="2">
        <f t="shared" si="6"/>
        <v>-1.3311564969847074E-2</v>
      </c>
      <c r="H47" s="2">
        <f t="shared" si="7"/>
        <v>4.7830910816075399E-3</v>
      </c>
      <c r="I47" s="2">
        <f t="shared" si="8"/>
        <v>3.9640883285815172E-2</v>
      </c>
      <c r="J47">
        <v>105.69000200000001</v>
      </c>
      <c r="K47">
        <v>133.357956</v>
      </c>
      <c r="L47">
        <v>169.11166399999999</v>
      </c>
      <c r="M47">
        <v>41.821987</v>
      </c>
      <c r="N47" s="75">
        <v>118.099998</v>
      </c>
      <c r="O47">
        <v>537.97735599999999</v>
      </c>
      <c r="P47" s="75">
        <v>106.804329</v>
      </c>
      <c r="Q47">
        <v>12.449055</v>
      </c>
    </row>
    <row r="48" spans="1:17" x14ac:dyDescent="0.3">
      <c r="A48" s="6">
        <v>44896</v>
      </c>
      <c r="B48" s="2">
        <f t="shared" si="1"/>
        <v>-1.4760194630330348E-2</v>
      </c>
      <c r="C48" s="2">
        <f t="shared" si="2"/>
        <v>-2.9526487343582222E-2</v>
      </c>
      <c r="D48" s="2">
        <f t="shared" si="3"/>
        <v>-0.13622055070074884</v>
      </c>
      <c r="E48" s="2">
        <f t="shared" si="4"/>
        <v>-1.8677543943572062E-2</v>
      </c>
      <c r="F48" s="2">
        <f t="shared" si="5"/>
        <v>1.8966960524419315E-2</v>
      </c>
      <c r="G48" s="2">
        <f t="shared" si="6"/>
        <v>-3.2094497672500583E-2</v>
      </c>
      <c r="H48" s="2">
        <f t="shared" si="7"/>
        <v>-1.3657311587061051E-3</v>
      </c>
      <c r="I48" s="2">
        <f t="shared" si="8"/>
        <v>-0.15456345883281897</v>
      </c>
      <c r="J48">
        <v>104.129997</v>
      </c>
      <c r="K48">
        <v>129.42036400000001</v>
      </c>
      <c r="L48">
        <v>146.07517999999999</v>
      </c>
      <c r="M48">
        <v>41.040855000000001</v>
      </c>
      <c r="N48" s="75">
        <v>120.339996</v>
      </c>
      <c r="O48">
        <v>520.71124299999997</v>
      </c>
      <c r="P48" s="75">
        <v>106.658463</v>
      </c>
      <c r="Q48">
        <v>10.524886</v>
      </c>
    </row>
    <row r="49" spans="1:17" x14ac:dyDescent="0.3">
      <c r="A49" s="6">
        <v>44927</v>
      </c>
      <c r="B49" s="2">
        <f t="shared" si="1"/>
        <v>8.7390821686089096E-2</v>
      </c>
      <c r="C49" s="2">
        <f t="shared" si="2"/>
        <v>4.3698826252721715E-2</v>
      </c>
      <c r="D49" s="2">
        <f t="shared" si="3"/>
        <v>0.33686883699202025</v>
      </c>
      <c r="E49" s="2">
        <f t="shared" si="4"/>
        <v>5.69888224794544E-3</v>
      </c>
      <c r="F49" s="2">
        <f t="shared" si="5"/>
        <v>0.23790930656171866</v>
      </c>
      <c r="G49" s="2">
        <f t="shared" si="6"/>
        <v>-5.5549409368139874E-2</v>
      </c>
      <c r="H49" s="2">
        <f t="shared" si="7"/>
        <v>5.176796894213645E-2</v>
      </c>
      <c r="I49" s="2">
        <f t="shared" si="8"/>
        <v>0.16165096705085441</v>
      </c>
      <c r="J49">
        <v>113.230003</v>
      </c>
      <c r="K49">
        <v>135.07588200000001</v>
      </c>
      <c r="L49">
        <v>195.283356</v>
      </c>
      <c r="M49">
        <v>41.274742000000003</v>
      </c>
      <c r="N49" s="75">
        <v>148.970001</v>
      </c>
      <c r="O49">
        <v>491.78604100000001</v>
      </c>
      <c r="P49" s="75">
        <v>112.17995500000001</v>
      </c>
      <c r="Q49">
        <v>12.226243999999999</v>
      </c>
    </row>
    <row r="50" spans="1:17" x14ac:dyDescent="0.3">
      <c r="A50" s="6">
        <v>44958</v>
      </c>
      <c r="B50" s="2">
        <f t="shared" si="1"/>
        <v>-3.25002199284583E-2</v>
      </c>
      <c r="C50" s="2">
        <f t="shared" si="2"/>
        <v>3.1786533142903958E-2</v>
      </c>
      <c r="D50" s="2">
        <f t="shared" si="3"/>
        <v>0.18830942766059386</v>
      </c>
      <c r="E50" s="2">
        <f t="shared" si="4"/>
        <v>3.0861489091803269E-2</v>
      </c>
      <c r="F50" s="2">
        <f t="shared" si="5"/>
        <v>0.17433040763690399</v>
      </c>
      <c r="G50" s="2">
        <f t="shared" si="6"/>
        <v>-4.6575378498797219E-2</v>
      </c>
      <c r="H50" s="2">
        <f t="shared" si="7"/>
        <v>-5.2581773633266347E-2</v>
      </c>
      <c r="I50" s="2">
        <f t="shared" si="8"/>
        <v>-0.10658768138440557</v>
      </c>
      <c r="J50">
        <v>109.550003</v>
      </c>
      <c r="K50">
        <v>139.36947599999999</v>
      </c>
      <c r="L50">
        <v>232.057053</v>
      </c>
      <c r="M50">
        <v>42.548541999999998</v>
      </c>
      <c r="N50" s="75">
        <v>174.94000199999999</v>
      </c>
      <c r="O50">
        <v>468.88092</v>
      </c>
      <c r="P50" s="75">
        <v>106.281334</v>
      </c>
      <c r="Q50">
        <v>10.923076999999999</v>
      </c>
    </row>
    <row r="51" spans="1:17" x14ac:dyDescent="0.3">
      <c r="A51" s="6">
        <v>44986</v>
      </c>
      <c r="B51" s="2">
        <f t="shared" si="1"/>
        <v>8.9000453975341287E-2</v>
      </c>
      <c r="C51" s="2">
        <f t="shared" si="2"/>
        <v>-9.0966238547097608E-2</v>
      </c>
      <c r="D51" s="2">
        <f t="shared" si="3"/>
        <v>0.19645917420144093</v>
      </c>
      <c r="E51" s="2">
        <f t="shared" si="4"/>
        <v>-3.8983333435961234E-2</v>
      </c>
      <c r="F51" s="2">
        <f t="shared" si="5"/>
        <v>0.21150108366867404</v>
      </c>
      <c r="G51" s="2">
        <f t="shared" si="6"/>
        <v>-7.0387892943053155E-3</v>
      </c>
      <c r="H51" s="2">
        <f t="shared" si="7"/>
        <v>5.4028866442342163E-3</v>
      </c>
      <c r="I51" s="2">
        <f t="shared" si="8"/>
        <v>0.10972045697379976</v>
      </c>
      <c r="J51">
        <v>119.300003</v>
      </c>
      <c r="K51">
        <v>126.691559</v>
      </c>
      <c r="L51">
        <v>277.64679000000001</v>
      </c>
      <c r="M51">
        <v>40.889857999999997</v>
      </c>
      <c r="N51" s="75">
        <v>211.94000199999999</v>
      </c>
      <c r="O51">
        <v>465.58056599999998</v>
      </c>
      <c r="P51" s="75">
        <v>106.85556</v>
      </c>
      <c r="Q51">
        <v>12.121562000000001</v>
      </c>
    </row>
    <row r="52" spans="1:17" x14ac:dyDescent="0.3">
      <c r="A52" s="6">
        <v>45017</v>
      </c>
      <c r="B52" s="2">
        <f t="shared" si="1"/>
        <v>4.1827308252456619E-2</v>
      </c>
      <c r="C52" s="2">
        <f t="shared" si="2"/>
        <v>6.0855064543013593E-2</v>
      </c>
      <c r="D52" s="2">
        <f t="shared" si="3"/>
        <v>-8.3832411676716949E-4</v>
      </c>
      <c r="E52" s="2">
        <f t="shared" si="4"/>
        <v>8.7408373978701617E-2</v>
      </c>
      <c r="F52" s="2">
        <f t="shared" si="5"/>
        <v>0.13390584473052902</v>
      </c>
      <c r="G52" s="2">
        <f t="shared" si="6"/>
        <v>4.4970734452863745E-2</v>
      </c>
      <c r="H52" s="2">
        <f t="shared" si="7"/>
        <v>7.9153578905954911E-2</v>
      </c>
      <c r="I52" s="2">
        <f t="shared" si="8"/>
        <v>-5.714280057306146E-2</v>
      </c>
      <c r="J52">
        <v>124.290001</v>
      </c>
      <c r="K52">
        <v>134.40138200000001</v>
      </c>
      <c r="L52">
        <v>277.41403200000002</v>
      </c>
      <c r="M52">
        <v>44.463974</v>
      </c>
      <c r="N52" s="75">
        <v>240.320007</v>
      </c>
      <c r="O52">
        <v>486.51806599999998</v>
      </c>
      <c r="P52" s="75">
        <v>115.31356</v>
      </c>
      <c r="Q52">
        <v>11.428902000000001</v>
      </c>
    </row>
    <row r="53" spans="1:17" x14ac:dyDescent="0.3">
      <c r="A53" s="6">
        <v>45047</v>
      </c>
      <c r="B53" s="2">
        <f t="shared" si="1"/>
        <v>0.1081341611703744</v>
      </c>
      <c r="C53" s="2">
        <f t="shared" si="2"/>
        <v>-1.0597026450219212E-2</v>
      </c>
      <c r="D53" s="2">
        <f t="shared" si="3"/>
        <v>0.36343651138742677</v>
      </c>
      <c r="E53" s="2">
        <f t="shared" si="4"/>
        <v>-6.5038968401699787E-2</v>
      </c>
      <c r="F53" s="2">
        <f t="shared" si="5"/>
        <v>0.10153126368708877</v>
      </c>
      <c r="G53" s="2">
        <f t="shared" si="6"/>
        <v>-9.8559649375897559E-3</v>
      </c>
      <c r="H53" s="2">
        <f t="shared" si="7"/>
        <v>-0.13655558808521731</v>
      </c>
      <c r="I53" s="2">
        <f t="shared" si="8"/>
        <v>2.2716705419295751E-2</v>
      </c>
      <c r="J53">
        <v>137.729996</v>
      </c>
      <c r="K53">
        <v>132.977127</v>
      </c>
      <c r="L53">
        <v>378.23642000000001</v>
      </c>
      <c r="M53">
        <v>41.572082999999999</v>
      </c>
      <c r="N53" s="75">
        <v>264.72000100000002</v>
      </c>
      <c r="O53">
        <v>481.722961</v>
      </c>
      <c r="P53" s="75">
        <v>99.566849000000005</v>
      </c>
      <c r="Q53">
        <v>11.688529000000001</v>
      </c>
    </row>
    <row r="54" spans="1:17" x14ac:dyDescent="0.3">
      <c r="A54" s="6">
        <v>45078</v>
      </c>
      <c r="B54" s="2">
        <f t="shared" si="1"/>
        <v>6.8467351149854E-2</v>
      </c>
      <c r="C54" s="2">
        <f t="shared" si="2"/>
        <v>7.1696856557895108E-2</v>
      </c>
      <c r="D54" s="2">
        <f t="shared" si="3"/>
        <v>0.11809480165870859</v>
      </c>
      <c r="E54" s="2">
        <f t="shared" si="4"/>
        <v>1.981091493539059E-2</v>
      </c>
      <c r="F54" s="2">
        <f t="shared" si="5"/>
        <v>8.4088886052852363E-2</v>
      </c>
      <c r="G54" s="2">
        <f t="shared" si="6"/>
        <v>-1.3545623788524379E-2</v>
      </c>
      <c r="H54" s="2">
        <f t="shared" si="7"/>
        <v>5.8726203136146259E-2</v>
      </c>
      <c r="I54" s="2">
        <f t="shared" si="8"/>
        <v>0.26083333497311761</v>
      </c>
      <c r="J54">
        <v>147.16000399999999</v>
      </c>
      <c r="K54">
        <v>142.511169</v>
      </c>
      <c r="L54">
        <v>422.90417500000001</v>
      </c>
      <c r="M54">
        <v>42.395663999999996</v>
      </c>
      <c r="N54" s="75">
        <v>286.98001099999999</v>
      </c>
      <c r="O54">
        <v>475.197723</v>
      </c>
      <c r="P54" s="75">
        <v>105.41403200000001</v>
      </c>
      <c r="Q54">
        <v>14.737287</v>
      </c>
    </row>
    <row r="55" spans="1:17" x14ac:dyDescent="0.3">
      <c r="A55" s="6">
        <v>45108</v>
      </c>
      <c r="B55" s="2">
        <f t="shared" si="1"/>
        <v>3.9276962781273142E-2</v>
      </c>
      <c r="C55" s="2">
        <f t="shared" si="2"/>
        <v>8.60836668878915E-2</v>
      </c>
      <c r="D55" s="2">
        <f t="shared" si="3"/>
        <v>0.10476669803508082</v>
      </c>
      <c r="E55" s="2">
        <f t="shared" si="4"/>
        <v>2.3677303414802117E-2</v>
      </c>
      <c r="F55" s="2">
        <f t="shared" si="5"/>
        <v>0.11018187256254589</v>
      </c>
      <c r="G55" s="2">
        <f t="shared" si="6"/>
        <v>5.7857482620976265E-2</v>
      </c>
      <c r="H55" s="2">
        <f t="shared" si="7"/>
        <v>-9.3222883268532611E-5</v>
      </c>
      <c r="I55" s="2">
        <f t="shared" si="8"/>
        <v>-0.12690022254435299</v>
      </c>
      <c r="J55">
        <v>152.94000199999999</v>
      </c>
      <c r="K55">
        <v>154.779053</v>
      </c>
      <c r="L55">
        <v>467.21044899999998</v>
      </c>
      <c r="M55">
        <v>43.399478999999999</v>
      </c>
      <c r="N55" s="75">
        <v>318.60000600000001</v>
      </c>
      <c r="O55">
        <v>502.69146699999999</v>
      </c>
      <c r="P55" s="75">
        <v>105.404205</v>
      </c>
      <c r="Q55">
        <v>12.867122</v>
      </c>
    </row>
    <row r="56" spans="1:17" x14ac:dyDescent="0.3">
      <c r="A56" s="6">
        <v>45139</v>
      </c>
      <c r="B56" s="2">
        <f t="shared" si="1"/>
        <v>-7.0223648878989797E-2</v>
      </c>
      <c r="C56" s="2">
        <f t="shared" si="2"/>
        <v>-6.7264386221564595E-2</v>
      </c>
      <c r="D56" s="2">
        <f t="shared" si="3"/>
        <v>5.6196288109986177E-2</v>
      </c>
      <c r="E56" s="2">
        <f t="shared" si="4"/>
        <v>-2.6419994581040929E-2</v>
      </c>
      <c r="F56" s="2">
        <f t="shared" si="5"/>
        <v>-7.1280573045563608E-2</v>
      </c>
      <c r="G56" s="2">
        <f t="shared" si="6"/>
        <v>-5.8830475433552562E-2</v>
      </c>
      <c r="H56" s="2">
        <f t="shared" si="7"/>
        <v>3.6833236396972856E-2</v>
      </c>
      <c r="I56" s="2">
        <f t="shared" si="8"/>
        <v>-7.1760802454503878E-2</v>
      </c>
      <c r="J56">
        <v>142.199997</v>
      </c>
      <c r="K56">
        <v>144.36793499999999</v>
      </c>
      <c r="L56">
        <v>493.46594199999998</v>
      </c>
      <c r="M56">
        <v>42.252865</v>
      </c>
      <c r="N56" s="75">
        <v>295.89001500000001</v>
      </c>
      <c r="O56">
        <v>473.11788899999999</v>
      </c>
      <c r="P56" s="75">
        <v>109.28658299999999</v>
      </c>
      <c r="Q56">
        <v>11.943766999999999</v>
      </c>
    </row>
    <row r="57" spans="1:17" x14ac:dyDescent="0.3">
      <c r="A57" s="6">
        <v>45170</v>
      </c>
      <c r="B57" s="2">
        <f t="shared" si="1"/>
        <v>-1.2728537539983263E-2</v>
      </c>
      <c r="C57" s="2">
        <f t="shared" si="2"/>
        <v>-8.9522579927460728E-3</v>
      </c>
      <c r="D57" s="2">
        <f t="shared" si="3"/>
        <v>-0.11865057548389017</v>
      </c>
      <c r="E57" s="2">
        <f t="shared" si="4"/>
        <v>-4.9072814352352223E-2</v>
      </c>
      <c r="F57" s="2">
        <f t="shared" si="5"/>
        <v>1.459993842644537E-2</v>
      </c>
      <c r="G57" s="2">
        <f t="shared" si="6"/>
        <v>5.7933603098233304E-2</v>
      </c>
      <c r="H57" s="2">
        <f t="shared" si="7"/>
        <v>6.613779845234985E-2</v>
      </c>
      <c r="I57" s="2">
        <f t="shared" si="8"/>
        <v>2.3907616416160925E-2</v>
      </c>
      <c r="J57">
        <v>140.38999899999999</v>
      </c>
      <c r="K57">
        <v>143.07551599999999</v>
      </c>
      <c r="L57">
        <v>434.91592400000002</v>
      </c>
      <c r="M57">
        <v>40.179397999999999</v>
      </c>
      <c r="N57" s="75">
        <v>300.209991</v>
      </c>
      <c r="O57">
        <v>500.52731299999999</v>
      </c>
      <c r="P57" s="75">
        <v>116.514557</v>
      </c>
      <c r="Q57">
        <v>12.229314</v>
      </c>
    </row>
    <row r="58" spans="1:17" x14ac:dyDescent="0.3">
      <c r="A58" s="6">
        <v>45200</v>
      </c>
      <c r="B58" s="2">
        <f t="shared" si="1"/>
        <v>-4.7296809226417824E-2</v>
      </c>
      <c r="C58" s="2">
        <f t="shared" si="2"/>
        <v>-4.1097856323649443E-2</v>
      </c>
      <c r="D58" s="2">
        <f t="shared" si="3"/>
        <v>-6.2429983593794543E-2</v>
      </c>
      <c r="E58" s="2">
        <f t="shared" si="4"/>
        <v>-2.3319961140283896E-2</v>
      </c>
      <c r="F58" s="2">
        <f t="shared" si="5"/>
        <v>3.530855173970567E-3</v>
      </c>
      <c r="G58" s="2">
        <f t="shared" si="6"/>
        <v>6.6353789568322719E-2</v>
      </c>
      <c r="H58" s="2">
        <f t="shared" si="7"/>
        <v>-9.9761877822699879E-2</v>
      </c>
      <c r="I58" s="2">
        <f t="shared" si="8"/>
        <v>-0.214975835929963</v>
      </c>
      <c r="J58">
        <v>133.75</v>
      </c>
      <c r="K58">
        <v>137.19541899999999</v>
      </c>
      <c r="L58">
        <v>407.76413000000002</v>
      </c>
      <c r="M58">
        <v>39.242415999999999</v>
      </c>
      <c r="N58" s="75">
        <v>301.26998900000001</v>
      </c>
      <c r="O58">
        <v>533.73919699999999</v>
      </c>
      <c r="P58" s="75">
        <v>104.890846</v>
      </c>
      <c r="Q58">
        <v>9.6003070000000008</v>
      </c>
    </row>
    <row r="59" spans="1:17" x14ac:dyDescent="0.3">
      <c r="A59" s="6">
        <v>45231</v>
      </c>
      <c r="B59" s="2">
        <f t="shared" si="1"/>
        <v>0.18280371588785044</v>
      </c>
      <c r="C59" s="2">
        <f t="shared" si="2"/>
        <v>0.13067520862340171</v>
      </c>
      <c r="D59" s="2">
        <f t="shared" si="3"/>
        <v>0.14688583569133454</v>
      </c>
      <c r="E59" s="2">
        <f t="shared" si="4"/>
        <v>4.6552205144555894E-2</v>
      </c>
      <c r="F59" s="2">
        <f t="shared" si="5"/>
        <v>8.5903030321417051E-2</v>
      </c>
      <c r="G59" s="2">
        <f t="shared" si="6"/>
        <v>3.250795350523978E-2</v>
      </c>
      <c r="H59" s="2">
        <f t="shared" si="7"/>
        <v>-2.9381257922164103E-2</v>
      </c>
      <c r="I59" s="2">
        <f t="shared" si="8"/>
        <v>6.8715823358565395E-2</v>
      </c>
      <c r="J59">
        <v>158.199997</v>
      </c>
      <c r="K59">
        <v>155.123459</v>
      </c>
      <c r="L59">
        <v>467.658905</v>
      </c>
      <c r="M59">
        <v>41.069237000000001</v>
      </c>
      <c r="N59" s="75">
        <v>327.14999399999999</v>
      </c>
      <c r="O59">
        <v>551.089966</v>
      </c>
      <c r="P59" s="75">
        <v>101.809021</v>
      </c>
      <c r="Q59">
        <v>10.26</v>
      </c>
    </row>
    <row r="60" spans="1:17" x14ac:dyDescent="0.3">
      <c r="A60" s="6">
        <v>45261</v>
      </c>
      <c r="B60" s="2">
        <f t="shared" si="1"/>
        <v>1.7383059748098478E-2</v>
      </c>
      <c r="C60" s="2">
        <f t="shared" si="2"/>
        <v>8.9825756141757959E-2</v>
      </c>
      <c r="D60" s="2">
        <f t="shared" si="3"/>
        <v>5.8841064942407068E-2</v>
      </c>
      <c r="E60" s="2">
        <f t="shared" si="4"/>
        <v>-4.0437663840699085E-2</v>
      </c>
      <c r="F60" s="2">
        <f t="shared" si="5"/>
        <v>8.1950168093232523E-2</v>
      </c>
      <c r="G60" s="2">
        <f t="shared" si="6"/>
        <v>-4.7923050008861823E-2</v>
      </c>
      <c r="H60" s="2">
        <f t="shared" si="7"/>
        <v>-1.7965186012347617E-2</v>
      </c>
      <c r="I60" s="2">
        <f t="shared" si="8"/>
        <v>0.18810916179337231</v>
      </c>
      <c r="J60">
        <v>160.949997</v>
      </c>
      <c r="K60">
        <v>169.05754099999999</v>
      </c>
      <c r="L60">
        <v>495.17645299999998</v>
      </c>
      <c r="M60">
        <v>39.408493</v>
      </c>
      <c r="N60" s="75">
        <v>353.959991</v>
      </c>
      <c r="O60">
        <v>524.68005400000004</v>
      </c>
      <c r="P60" s="75">
        <v>99.980002999999996</v>
      </c>
      <c r="Q60">
        <v>12.19</v>
      </c>
    </row>
    <row r="61" spans="1:17" x14ac:dyDescent="0.3">
      <c r="A61" s="6">
        <v>45292</v>
      </c>
      <c r="B61" s="2">
        <f t="shared" si="1"/>
        <v>2.4728152060791899E-2</v>
      </c>
      <c r="C61" s="2">
        <f t="shared" si="2"/>
        <v>2.5044058815453907E-2</v>
      </c>
      <c r="D61" s="2">
        <f t="shared" si="3"/>
        <v>0.24252681296216658</v>
      </c>
      <c r="E61" s="2">
        <f t="shared" si="4"/>
        <v>1.8054636090753331E-2</v>
      </c>
      <c r="F61" s="2">
        <f t="shared" si="5"/>
        <v>0.10221500994444313</v>
      </c>
      <c r="G61" s="2">
        <f t="shared" si="6"/>
        <v>-2.4662770961748934E-2</v>
      </c>
      <c r="H61" s="2">
        <f t="shared" si="7"/>
        <v>2.8305610272886236E-2</v>
      </c>
      <c r="I61" s="2">
        <f t="shared" si="8"/>
        <v>-3.8556193601312461E-2</v>
      </c>
      <c r="J61">
        <v>164.929993</v>
      </c>
      <c r="K61">
        <v>173.291428</v>
      </c>
      <c r="L61">
        <v>615.27002000000005</v>
      </c>
      <c r="M61">
        <v>40.119999</v>
      </c>
      <c r="N61" s="75">
        <v>390.14001500000001</v>
      </c>
      <c r="O61">
        <v>511.73998999999998</v>
      </c>
      <c r="P61" s="75">
        <v>102.80999799999999</v>
      </c>
      <c r="Q61">
        <v>11.72</v>
      </c>
    </row>
    <row r="62" spans="1:17" x14ac:dyDescent="0.3">
      <c r="A62" s="6">
        <v>45323</v>
      </c>
      <c r="B62" s="2">
        <f t="shared" si="1"/>
        <v>2.8133233474399093E-2</v>
      </c>
      <c r="C62" s="2">
        <f t="shared" si="2"/>
        <v>1.2340858544947762E-2</v>
      </c>
      <c r="D62" s="2">
        <f t="shared" si="3"/>
        <v>0.13932089523880911</v>
      </c>
      <c r="E62" s="2">
        <f t="shared" si="4"/>
        <v>3.4895065675351359E-3</v>
      </c>
      <c r="F62" s="2">
        <f t="shared" si="5"/>
        <v>0.20364478890995064</v>
      </c>
      <c r="G62" s="2">
        <f t="shared" si="6"/>
        <v>1.4949046682867156E-2</v>
      </c>
      <c r="H62" s="2">
        <f t="shared" si="7"/>
        <v>-5.7387122991676047E-3</v>
      </c>
      <c r="I62" s="2">
        <f t="shared" si="8"/>
        <v>9.2150170648464161E-2</v>
      </c>
      <c r="J62">
        <v>169.570007</v>
      </c>
      <c r="K62">
        <v>175.429993</v>
      </c>
      <c r="L62">
        <v>700.98999000000003</v>
      </c>
      <c r="M62">
        <v>40.259998000000003</v>
      </c>
      <c r="N62" s="75">
        <v>469.58999599999999</v>
      </c>
      <c r="O62">
        <v>519.39001499999995</v>
      </c>
      <c r="P62" s="75">
        <v>102.220001</v>
      </c>
      <c r="Q62">
        <v>12.8</v>
      </c>
    </row>
    <row r="63" spans="1:17" x14ac:dyDescent="0.3">
      <c r="A63" s="6"/>
      <c r="B63" s="17"/>
      <c r="C63" s="17"/>
      <c r="D63" s="17"/>
      <c r="E63" s="17"/>
      <c r="F63" s="17"/>
      <c r="G63" s="17"/>
      <c r="H63" s="17"/>
      <c r="I63" s="17"/>
    </row>
    <row r="64" spans="1:17" ht="15.6" x14ac:dyDescent="0.3">
      <c r="A64" s="26"/>
      <c r="B64" s="1" t="s">
        <v>105</v>
      </c>
      <c r="C64" s="1" t="s">
        <v>106</v>
      </c>
      <c r="D64" s="1" t="s">
        <v>107</v>
      </c>
      <c r="E64" s="1" t="s">
        <v>108</v>
      </c>
      <c r="F64" s="1" t="s">
        <v>109</v>
      </c>
      <c r="G64" s="1" t="s">
        <v>110</v>
      </c>
      <c r="H64" s="1" t="s">
        <v>111</v>
      </c>
      <c r="I64" s="1" t="s">
        <v>112</v>
      </c>
    </row>
    <row r="65" spans="1:9" ht="15.6" x14ac:dyDescent="0.3">
      <c r="A65" s="27" t="s">
        <v>1</v>
      </c>
      <c r="B65" s="13">
        <f>AVERAGE(B4:B62)</f>
        <v>1.341317016095829E-2</v>
      </c>
      <c r="C65" s="13">
        <f t="shared" ref="C65:I65" si="9">AVERAGE(C4:C62)</f>
        <v>1.5222045848304125E-2</v>
      </c>
      <c r="D65" s="13">
        <f t="shared" si="9"/>
        <v>5.8136625100747408E-2</v>
      </c>
      <c r="E65" s="13">
        <f t="shared" si="9"/>
        <v>3.3234280233154561E-3</v>
      </c>
      <c r="F65" s="13">
        <f t="shared" si="9"/>
        <v>2.4873202441304844E-2</v>
      </c>
      <c r="G65" s="13">
        <f t="shared" si="9"/>
        <v>1.5843265640017958E-2</v>
      </c>
      <c r="H65" s="13">
        <f t="shared" si="9"/>
        <v>1.3031484649303952E-2</v>
      </c>
      <c r="I65" s="13">
        <f t="shared" si="9"/>
        <v>1.8618591711894464E-2</v>
      </c>
    </row>
    <row r="66" spans="1:9" ht="15.6" x14ac:dyDescent="0.3">
      <c r="A66" s="25" t="s">
        <v>2</v>
      </c>
      <c r="B66" s="13">
        <f>STDEV(B4:B62)</f>
        <v>8.3672832662142357E-2</v>
      </c>
      <c r="C66" s="13">
        <f t="shared" ref="C66:I66" si="10">STDEV(C4:C62)</f>
        <v>8.176157779481065E-2</v>
      </c>
      <c r="D66" s="13">
        <f t="shared" si="10"/>
        <v>0.14542480896792501</v>
      </c>
      <c r="E66" s="13">
        <f t="shared" si="10"/>
        <v>7.3431909689903707E-2</v>
      </c>
      <c r="F66" s="13">
        <f t="shared" si="10"/>
        <v>0.11816971838355089</v>
      </c>
      <c r="G66" s="13">
        <f t="shared" si="10"/>
        <v>6.3605030826416317E-2</v>
      </c>
      <c r="H66" s="13">
        <f t="shared" si="10"/>
        <v>0.10024008531513511</v>
      </c>
      <c r="I66" s="13">
        <f t="shared" si="10"/>
        <v>0.13293117506559185</v>
      </c>
    </row>
    <row r="67" spans="1:9" ht="15.6" x14ac:dyDescent="0.3">
      <c r="A67" s="25" t="s">
        <v>3</v>
      </c>
      <c r="B67" s="13">
        <f>B66*SQRT(12)</f>
        <v>0.28985119476807841</v>
      </c>
      <c r="C67" s="13">
        <f t="shared" ref="C67:I67" si="11">C66*SQRT(12)</f>
        <v>0.28323041369521473</v>
      </c>
      <c r="D67" s="13">
        <f t="shared" si="11"/>
        <v>0.50376631562688845</v>
      </c>
      <c r="E67" s="13">
        <f t="shared" si="11"/>
        <v>0.25437559695944517</v>
      </c>
      <c r="F67" s="13">
        <f t="shared" si="11"/>
        <v>0.40935191231283224</v>
      </c>
      <c r="G67" s="13">
        <f t="shared" si="11"/>
        <v>0.22033429001667543</v>
      </c>
      <c r="H67" s="13">
        <f t="shared" si="11"/>
        <v>0.34724184144170583</v>
      </c>
      <c r="I67" s="13">
        <f t="shared" si="11"/>
        <v>0.46048709824687634</v>
      </c>
    </row>
    <row r="68" spans="1:9" ht="15.6" x14ac:dyDescent="0.3">
      <c r="A68" s="28" t="s">
        <v>4</v>
      </c>
      <c r="B68" s="14">
        <f>(1+B65)^12-1</f>
        <v>0.17337958579321766</v>
      </c>
      <c r="C68" s="14">
        <f>(1+C65)^12-1</f>
        <v>0.19876065477113669</v>
      </c>
      <c r="D68" s="14">
        <f t="shared" ref="D68:I68" si="12">(1+D65)^12-1</f>
        <v>0.9701575698707936</v>
      </c>
      <c r="E68" s="14">
        <f t="shared" si="12"/>
        <v>4.0618254187473557E-2</v>
      </c>
      <c r="F68" s="14">
        <f t="shared" si="12"/>
        <v>0.34289374939340256</v>
      </c>
      <c r="G68" s="14">
        <f t="shared" si="12"/>
        <v>0.2075926759208846</v>
      </c>
      <c r="H68" s="14">
        <f t="shared" si="12"/>
        <v>0.16808734655631685</v>
      </c>
      <c r="I68" s="14">
        <f t="shared" si="12"/>
        <v>0.2477833414497832</v>
      </c>
    </row>
    <row r="69" spans="1:9" ht="15.6" x14ac:dyDescent="0.3">
      <c r="A69" s="29"/>
      <c r="B69" s="18"/>
      <c r="C69" s="18"/>
      <c r="D69" s="18"/>
      <c r="E69" s="18"/>
      <c r="F69" s="18" t="s">
        <v>6</v>
      </c>
      <c r="G69" s="18"/>
      <c r="H69" s="18"/>
      <c r="I69" s="18"/>
    </row>
    <row r="70" spans="1:9" x14ac:dyDescent="0.3">
      <c r="A70" s="30"/>
      <c r="B70" s="15"/>
      <c r="C70" s="11"/>
      <c r="D70" s="11"/>
      <c r="E70" s="11"/>
      <c r="F70" s="11"/>
      <c r="G70" s="11"/>
      <c r="H70" s="11"/>
      <c r="I70" s="11"/>
    </row>
    <row r="71" spans="1:9" ht="15.6" x14ac:dyDescent="0.3">
      <c r="A71" s="31" t="s">
        <v>5</v>
      </c>
      <c r="B71" s="11"/>
      <c r="C71" s="11"/>
      <c r="D71" s="11"/>
      <c r="E71" s="11"/>
      <c r="F71" s="11"/>
      <c r="G71" s="11"/>
      <c r="H71" s="11"/>
      <c r="I71" s="11"/>
    </row>
    <row r="72" spans="1:9" ht="15.6" x14ac:dyDescent="0.3">
      <c r="A72" s="32"/>
      <c r="B72" s="1" t="s">
        <v>105</v>
      </c>
      <c r="C72" s="1" t="s">
        <v>106</v>
      </c>
      <c r="D72" s="1" t="s">
        <v>107</v>
      </c>
      <c r="E72" s="1" t="s">
        <v>108</v>
      </c>
      <c r="F72" s="1" t="s">
        <v>109</v>
      </c>
      <c r="G72" s="1" t="s">
        <v>110</v>
      </c>
      <c r="H72" s="1" t="s">
        <v>111</v>
      </c>
      <c r="I72" s="1" t="s">
        <v>112</v>
      </c>
    </row>
    <row r="73" spans="1:9" ht="15.6" x14ac:dyDescent="0.3">
      <c r="A73" s="1" t="s">
        <v>105</v>
      </c>
      <c r="B73" s="16">
        <v>1</v>
      </c>
      <c r="C73" s="16">
        <f>B74</f>
        <v>0.31906853811497915</v>
      </c>
      <c r="D73" s="16">
        <f>B75</f>
        <v>0.31889968257054502</v>
      </c>
      <c r="E73" s="16">
        <f>B76</f>
        <v>0.14022189697813076</v>
      </c>
      <c r="F73" s="16">
        <f>B77</f>
        <v>0.15450368093923289</v>
      </c>
      <c r="G73" s="16">
        <f>B78</f>
        <v>0.32714237552727815</v>
      </c>
      <c r="H73" s="16">
        <f>B79</f>
        <v>5.1991407395923485E-2</v>
      </c>
      <c r="I73" s="16">
        <f>B80</f>
        <v>0.3698959245028301</v>
      </c>
    </row>
    <row r="74" spans="1:9" ht="18.600000000000001" customHeight="1" x14ac:dyDescent="0.3">
      <c r="A74" s="1" t="s">
        <v>106</v>
      </c>
      <c r="B74" s="12">
        <f>CORREL($B$4:$B$62,C$4:C$62)</f>
        <v>0.31906853811497915</v>
      </c>
      <c r="C74" s="16">
        <v>1</v>
      </c>
      <c r="D74" s="16">
        <f>C75</f>
        <v>0.33562968138112448</v>
      </c>
      <c r="E74" s="16">
        <f>C76</f>
        <v>0.50255034999846049</v>
      </c>
      <c r="F74" s="16">
        <f>C77</f>
        <v>0.3094735801309797</v>
      </c>
      <c r="G74" s="16">
        <f>C78</f>
        <v>0.28643850241858704</v>
      </c>
      <c r="H74" s="16">
        <f>C79</f>
        <v>0.56153080360025009</v>
      </c>
      <c r="I74" s="16">
        <f>C80</f>
        <v>0.58469057557787552</v>
      </c>
    </row>
    <row r="75" spans="1:9" ht="15.6" x14ac:dyDescent="0.3">
      <c r="A75" s="1" t="s">
        <v>107</v>
      </c>
      <c r="B75" s="12">
        <f xml:space="preserve"> CORREL($B$4:$B$62,D$4:D$62)</f>
        <v>0.31889968257054502</v>
      </c>
      <c r="C75" s="16">
        <f xml:space="preserve"> CORREL($C$4:$C$62,D$4:D$62)</f>
        <v>0.33562968138112448</v>
      </c>
      <c r="D75" s="16">
        <v>1</v>
      </c>
      <c r="E75" s="16">
        <f>D76</f>
        <v>0.12374120594576846</v>
      </c>
      <c r="F75" s="16">
        <f>D77</f>
        <v>0.51538470648211476</v>
      </c>
      <c r="G75" s="16">
        <f>D78</f>
        <v>7.9671579523236169E-2</v>
      </c>
      <c r="H75" s="16">
        <f>D79</f>
        <v>4.4840609195242909E-2</v>
      </c>
      <c r="I75" s="16">
        <f>D80</f>
        <v>0.39817133163512264</v>
      </c>
    </row>
    <row r="76" spans="1:9" ht="15.6" x14ac:dyDescent="0.3">
      <c r="A76" s="1" t="s">
        <v>108</v>
      </c>
      <c r="B76" s="12">
        <f xml:space="preserve"> CORREL($B$4:$B$62,E$4:E$62)</f>
        <v>0.14022189697813076</v>
      </c>
      <c r="C76" s="16">
        <f xml:space="preserve"> CORREL($C$4:$C$62,E$4:E$62)</f>
        <v>0.50255034999846049</v>
      </c>
      <c r="D76" s="16">
        <f>CORREL($D$4:$D$62,E$4:E$62)</f>
        <v>0.12374120594576846</v>
      </c>
      <c r="E76" s="16">
        <v>1</v>
      </c>
      <c r="F76" s="16">
        <f>E77</f>
        <v>0.21235132375887916</v>
      </c>
      <c r="G76" s="16">
        <f>E78</f>
        <v>0.47424009574945447</v>
      </c>
      <c r="H76" s="16">
        <f>E79</f>
        <v>0.5093160043391507</v>
      </c>
      <c r="I76" s="16">
        <f>E80</f>
        <v>0.32652386619979268</v>
      </c>
    </row>
    <row r="77" spans="1:9" ht="15.6" x14ac:dyDescent="0.3">
      <c r="A77" s="1" t="s">
        <v>109</v>
      </c>
      <c r="B77" s="12">
        <f xml:space="preserve"> CORREL($B$4:$B$62,F$4:F$62)</f>
        <v>0.15450368093923289</v>
      </c>
      <c r="C77" s="16">
        <f xml:space="preserve"> CORREL($C$4:$C$62,F$4:F$62)</f>
        <v>0.3094735801309797</v>
      </c>
      <c r="D77" s="16">
        <f xml:space="preserve"> CORREL($D$4:$D$62,F$4:F$62)</f>
        <v>0.51538470648211476</v>
      </c>
      <c r="E77" s="16">
        <f xml:space="preserve"> CORREL($E$4:$E$62,F$4:F$62)</f>
        <v>0.21235132375887916</v>
      </c>
      <c r="F77" s="16">
        <v>1</v>
      </c>
      <c r="G77" s="16">
        <f>F78</f>
        <v>0.10401596399899865</v>
      </c>
      <c r="H77" s="16">
        <f>F79</f>
        <v>2.8293088109915835E-4</v>
      </c>
      <c r="I77" s="16">
        <f>F80</f>
        <v>0.28125312699921917</v>
      </c>
    </row>
    <row r="78" spans="1:9" ht="15.6" x14ac:dyDescent="0.3">
      <c r="A78" s="1" t="s">
        <v>110</v>
      </c>
      <c r="B78" s="12">
        <f>CORREL($B$4:$B$62,G$4:G$62)</f>
        <v>0.32714237552727815</v>
      </c>
      <c r="C78" s="16">
        <f>CORREL($C$4:$C$62,G$4:G$62)</f>
        <v>0.28643850241858704</v>
      </c>
      <c r="D78" s="16">
        <f xml:space="preserve"> CORREL($D$4:$D$62,G$4:G$62)</f>
        <v>7.9671579523236169E-2</v>
      </c>
      <c r="E78" s="16">
        <f xml:space="preserve"> CORREL($E$4:$E$62,G$4:G$62)</f>
        <v>0.47424009574945447</v>
      </c>
      <c r="F78" s="16">
        <f xml:space="preserve"> CORREL($F$4:$F$62,G$4:G$62)</f>
        <v>0.10401596399899865</v>
      </c>
      <c r="G78" s="16">
        <v>1</v>
      </c>
      <c r="H78" s="16">
        <f>G79</f>
        <v>0.27193344968925348</v>
      </c>
      <c r="I78" s="16">
        <f>G80</f>
        <v>0.13772760758640529</v>
      </c>
    </row>
    <row r="79" spans="1:9" ht="15.6" x14ac:dyDescent="0.3">
      <c r="A79" s="1" t="s">
        <v>111</v>
      </c>
      <c r="B79" s="12">
        <f xml:space="preserve"> CORREL($B$4:$B$62,H$4:H$62)</f>
        <v>5.1991407395923485E-2</v>
      </c>
      <c r="C79" s="16">
        <f>CORREL($C$4:$C$62,H$4:H$62)</f>
        <v>0.56153080360025009</v>
      </c>
      <c r="D79" s="16">
        <f xml:space="preserve"> CORREL($D$4:$D$62,H$4:H$62)</f>
        <v>4.4840609195242909E-2</v>
      </c>
      <c r="E79" s="16">
        <f xml:space="preserve"> CORREL($E$4:$E$62,H$4:H$62)</f>
        <v>0.5093160043391507</v>
      </c>
      <c r="F79" s="16">
        <f xml:space="preserve"> CORREL($F$4:$F$62,H$4:H$62)</f>
        <v>2.8293088109915835E-4</v>
      </c>
      <c r="G79" s="16">
        <f xml:space="preserve"> CORREL($G$4:$G$62,H$4:H$62)</f>
        <v>0.27193344968925348</v>
      </c>
      <c r="H79" s="16">
        <v>1</v>
      </c>
      <c r="I79" s="16">
        <f>H80</f>
        <v>0.48703573536140232</v>
      </c>
    </row>
    <row r="80" spans="1:9" ht="15.6" x14ac:dyDescent="0.3">
      <c r="A80" s="1" t="s">
        <v>112</v>
      </c>
      <c r="B80" s="12">
        <f xml:space="preserve"> CORREL($B$4:$B$62,I$4:I$62)</f>
        <v>0.3698959245028301</v>
      </c>
      <c r="C80" s="16">
        <f>CORREL($C$4:$C$62,I$4:I$62)</f>
        <v>0.58469057557787552</v>
      </c>
      <c r="D80" s="16">
        <f xml:space="preserve"> CORREL($D$4:$D$62,I$4:I$62)</f>
        <v>0.39817133163512264</v>
      </c>
      <c r="E80" s="16">
        <f xml:space="preserve"> CORREL($E$4:$E$62,I$4:I$62)</f>
        <v>0.32652386619979268</v>
      </c>
      <c r="F80" s="16">
        <f xml:space="preserve"> CORREL($F$4:$F$62,I$4:I$62)</f>
        <v>0.28125312699921917</v>
      </c>
      <c r="G80" s="16">
        <f xml:space="preserve"> CORREL($G$4:$G$62,I$4:I$62)</f>
        <v>0.13772760758640529</v>
      </c>
      <c r="H80" s="16">
        <f xml:space="preserve"> CORREL($H$4:$H$62,I$4:I$62)</f>
        <v>0.48703573536140232</v>
      </c>
      <c r="I80" s="16">
        <v>1</v>
      </c>
    </row>
    <row r="81" spans="1:20" ht="15.6" x14ac:dyDescent="0.3">
      <c r="A81" s="29"/>
      <c r="B81" s="15"/>
      <c r="C81" s="11"/>
      <c r="D81" s="11"/>
      <c r="E81" s="11"/>
      <c r="F81" s="11"/>
      <c r="G81" s="11"/>
      <c r="H81" s="11"/>
      <c r="I81" s="11"/>
    </row>
    <row r="82" spans="1:20" x14ac:dyDescent="0.3">
      <c r="A82" s="30"/>
      <c r="B82" s="11"/>
      <c r="C82" s="11"/>
      <c r="D82" s="11"/>
      <c r="E82" s="11"/>
      <c r="F82" s="11"/>
      <c r="G82" s="11"/>
      <c r="H82" s="11"/>
      <c r="I82" s="11"/>
    </row>
    <row r="83" spans="1:20" ht="15.6" x14ac:dyDescent="0.3">
      <c r="A83" s="31" t="s">
        <v>7</v>
      </c>
    </row>
    <row r="84" spans="1:20" ht="15.6" x14ac:dyDescent="0.3">
      <c r="A84" s="32"/>
      <c r="B84" s="1" t="s">
        <v>105</v>
      </c>
      <c r="C84" s="1" t="s">
        <v>106</v>
      </c>
      <c r="D84" s="1" t="s">
        <v>107</v>
      </c>
      <c r="E84" s="1" t="s">
        <v>108</v>
      </c>
      <c r="F84" s="1" t="s">
        <v>109</v>
      </c>
      <c r="G84" s="1" t="s">
        <v>110</v>
      </c>
      <c r="H84" s="1" t="s">
        <v>111</v>
      </c>
      <c r="I84" s="1" t="s">
        <v>112</v>
      </c>
    </row>
    <row r="85" spans="1:20" ht="15.6" x14ac:dyDescent="0.3">
      <c r="A85" s="1" t="s">
        <v>105</v>
      </c>
      <c r="B85" s="16">
        <f t="shared" ref="B85:C85" si="13" xml:space="preserve"> B73*$B$67*B67</f>
        <v>8.4013715108482531E-2</v>
      </c>
      <c r="C85" s="16">
        <f t="shared" si="13"/>
        <v>2.6193827557736988E-2</v>
      </c>
      <c r="D85" s="16">
        <f t="shared" ref="D85:I85" si="14" xml:space="preserve"> D73*$B$67*D67</f>
        <v>4.6564860564380132E-2</v>
      </c>
      <c r="E85" s="16">
        <f t="shared" si="14"/>
        <v>1.0338710599577722E-2</v>
      </c>
      <c r="F85" s="16">
        <f t="shared" si="14"/>
        <v>1.8332038011200376E-2</v>
      </c>
      <c r="G85" s="16">
        <f t="shared" si="14"/>
        <v>2.0892672100631969E-2</v>
      </c>
      <c r="H85" s="16">
        <f t="shared" si="14"/>
        <v>5.2328552236078326E-3</v>
      </c>
      <c r="I85" s="16">
        <f t="shared" si="14"/>
        <v>4.9371020931476349E-2</v>
      </c>
    </row>
    <row r="86" spans="1:20" ht="15.6" x14ac:dyDescent="0.3">
      <c r="A86" s="1" t="s">
        <v>106</v>
      </c>
      <c r="B86" s="16">
        <f t="shared" ref="B86:C86" si="15" xml:space="preserve"> B74*$C$67*B67</f>
        <v>2.6193827557736988E-2</v>
      </c>
      <c r="C86" s="16">
        <f t="shared" si="15"/>
        <v>8.021946724196248E-2</v>
      </c>
      <c r="D86" s="16">
        <f t="shared" ref="D86:I86" si="16" xml:space="preserve"> D74*$C$67*D67</f>
        <v>4.7888294725828381E-2</v>
      </c>
      <c r="E86" s="16">
        <f t="shared" si="16"/>
        <v>3.620719760588148E-2</v>
      </c>
      <c r="F86" s="16">
        <f t="shared" si="16"/>
        <v>3.5880648956669314E-2</v>
      </c>
      <c r="G86" s="16">
        <f t="shared" si="16"/>
        <v>1.7875301330826248E-2</v>
      </c>
      <c r="H86" s="16">
        <f t="shared" si="16"/>
        <v>5.5226245918901393E-2</v>
      </c>
      <c r="I86" s="16">
        <f t="shared" si="16"/>
        <v>7.6257655176822606E-2</v>
      </c>
    </row>
    <row r="87" spans="1:20" ht="15.6" x14ac:dyDescent="0.3">
      <c r="A87" s="1" t="s">
        <v>107</v>
      </c>
      <c r="B87" s="16">
        <f t="shared" ref="B87:C87" si="17" xml:space="preserve"> B75*$D$67*B67</f>
        <v>4.6564860564380132E-2</v>
      </c>
      <c r="C87" s="16">
        <f t="shared" si="17"/>
        <v>4.7888294725828381E-2</v>
      </c>
      <c r="D87" s="16">
        <f xml:space="preserve"> D75*$D$67*D67</f>
        <v>0.2537805007602898</v>
      </c>
      <c r="E87" s="16">
        <f t="shared" ref="E87:I87" si="18" xml:space="preserve"> E75*$D$67*E67</f>
        <v>1.5856922915005848E-2</v>
      </c>
      <c r="F87" s="16">
        <f t="shared" si="18"/>
        <v>0.10628145118794795</v>
      </c>
      <c r="G87" s="16">
        <f t="shared" si="18"/>
        <v>8.8433057935166821E-3</v>
      </c>
      <c r="H87" s="16">
        <f t="shared" si="18"/>
        <v>7.8439114061193034E-3</v>
      </c>
      <c r="I87" s="16">
        <f t="shared" si="18"/>
        <v>9.2366944924276953E-2</v>
      </c>
    </row>
    <row r="88" spans="1:20" ht="15.6" x14ac:dyDescent="0.3">
      <c r="A88" s="1" t="s">
        <v>108</v>
      </c>
      <c r="B88" s="16">
        <f t="shared" ref="B88:C88" si="19" xml:space="preserve"> B76*$E$67*B67</f>
        <v>1.0338710599577722E-2</v>
      </c>
      <c r="C88" s="16">
        <f t="shared" si="19"/>
        <v>3.6207197605881473E-2</v>
      </c>
      <c r="D88" s="16">
        <f xml:space="preserve"> D76*$E$67*D67</f>
        <v>1.5856922915005848E-2</v>
      </c>
      <c r="E88" s="16">
        <f t="shared" ref="E88:I88" si="20" xml:space="preserve"> E76*$E$67*E67</f>
        <v>6.4706944328474097E-2</v>
      </c>
      <c r="F88" s="16">
        <f t="shared" si="20"/>
        <v>2.2111960096787373E-2</v>
      </c>
      <c r="G88" s="16">
        <f t="shared" si="20"/>
        <v>2.6580050752925723E-2</v>
      </c>
      <c r="H88" s="16">
        <f t="shared" si="20"/>
        <v>4.4987806625469383E-2</v>
      </c>
      <c r="I88" s="16">
        <f t="shared" si="20"/>
        <v>3.8247921793501428E-2</v>
      </c>
    </row>
    <row r="89" spans="1:20" ht="15.6" x14ac:dyDescent="0.3">
      <c r="A89" s="1" t="s">
        <v>109</v>
      </c>
      <c r="B89" s="16">
        <f t="shared" ref="B89:C89" si="21" xml:space="preserve"> B77*$F$67*B67</f>
        <v>1.8332038011200376E-2</v>
      </c>
      <c r="C89" s="16">
        <f t="shared" si="21"/>
        <v>3.5880648956669321E-2</v>
      </c>
      <c r="D89" s="16">
        <f xml:space="preserve"> D77*$F$67*D67</f>
        <v>0.10628145118794795</v>
      </c>
      <c r="E89" s="16">
        <f t="shared" ref="E89:I89" si="22" xml:space="preserve"> E77*$F$67*E67</f>
        <v>2.2111960096787373E-2</v>
      </c>
      <c r="F89" s="16">
        <f t="shared" si="22"/>
        <v>0.1675689881141727</v>
      </c>
      <c r="G89" s="16">
        <f t="shared" si="22"/>
        <v>9.3816432096309726E-3</v>
      </c>
      <c r="H89" s="16">
        <f t="shared" si="22"/>
        <v>4.0216958802890465E-5</v>
      </c>
      <c r="I89" s="16">
        <f t="shared" si="22"/>
        <v>5.3016572829734709E-2</v>
      </c>
    </row>
    <row r="90" spans="1:20" ht="15.6" x14ac:dyDescent="0.3">
      <c r="A90" s="1" t="s">
        <v>110</v>
      </c>
      <c r="B90" s="16">
        <f t="shared" ref="B90:C90" si="23" xml:space="preserve"> B78*$G$67*B67</f>
        <v>2.0892672100631969E-2</v>
      </c>
      <c r="C90" s="16">
        <f t="shared" si="23"/>
        <v>1.7875301330826245E-2</v>
      </c>
      <c r="D90" s="16">
        <f xml:space="preserve"> D78*$G$67*D67</f>
        <v>8.8433057935166804E-3</v>
      </c>
      <c r="E90" s="16">
        <f t="shared" ref="E90:I90" si="24" xml:space="preserve"> E78*$G$67*E67</f>
        <v>2.6580050752925723E-2</v>
      </c>
      <c r="F90" s="16">
        <f t="shared" si="24"/>
        <v>9.3816432096309726E-3</v>
      </c>
      <c r="G90" s="16">
        <f t="shared" si="24"/>
        <v>4.8547199357152439E-2</v>
      </c>
      <c r="H90" s="16">
        <f t="shared" si="24"/>
        <v>2.0805433694029415E-2</v>
      </c>
      <c r="I90" s="16">
        <f t="shared" si="24"/>
        <v>1.3973994270530471E-2</v>
      </c>
    </row>
    <row r="91" spans="1:20" ht="15.6" x14ac:dyDescent="0.3">
      <c r="A91" s="1" t="s">
        <v>111</v>
      </c>
      <c r="B91" s="16">
        <f t="shared" ref="B91:C91" si="25" xml:space="preserve"> B79*$H$67*B67</f>
        <v>5.2328552236078326E-3</v>
      </c>
      <c r="C91" s="16">
        <f t="shared" si="25"/>
        <v>5.5226245918901393E-2</v>
      </c>
      <c r="D91" s="16">
        <f xml:space="preserve"> D79*$H$67*D67</f>
        <v>7.8439114061193034E-3</v>
      </c>
      <c r="E91" s="16">
        <f t="shared" ref="E91:I91" si="26" xml:space="preserve"> E79*$H$67*E67</f>
        <v>4.4987806625469376E-2</v>
      </c>
      <c r="F91" s="16">
        <f t="shared" si="26"/>
        <v>4.0216958802890465E-5</v>
      </c>
      <c r="G91" s="16">
        <f t="shared" si="26"/>
        <v>2.0805433694029415E-2</v>
      </c>
      <c r="H91" s="16">
        <f t="shared" si="26"/>
        <v>0.12057689644782678</v>
      </c>
      <c r="I91" s="16">
        <f t="shared" si="26"/>
        <v>7.7877203032428371E-2</v>
      </c>
    </row>
    <row r="92" spans="1:20" ht="15.6" x14ac:dyDescent="0.3">
      <c r="A92" s="1" t="s">
        <v>112</v>
      </c>
      <c r="B92" s="16">
        <f t="shared" ref="B92:C92" si="27">B80*$I$67*B67</f>
        <v>4.9371020931476342E-2</v>
      </c>
      <c r="C92" s="16">
        <f t="shared" si="27"/>
        <v>7.6257655176822606E-2</v>
      </c>
      <c r="D92" s="16">
        <f>D80*$I$67*D67</f>
        <v>9.2366944924276953E-2</v>
      </c>
      <c r="E92" s="16">
        <f t="shared" ref="E92:I92" si="28">E80*$I$67*E67</f>
        <v>3.8247921793501428E-2</v>
      </c>
      <c r="F92" s="16">
        <f t="shared" si="28"/>
        <v>5.3016572829734709E-2</v>
      </c>
      <c r="G92" s="16">
        <f t="shared" si="28"/>
        <v>1.3973994270530471E-2</v>
      </c>
      <c r="H92" s="16">
        <f t="shared" si="28"/>
        <v>7.7877203032428371E-2</v>
      </c>
      <c r="I92" s="16">
        <f t="shared" si="28"/>
        <v>0.21204836765182833</v>
      </c>
    </row>
    <row r="93" spans="1:20" x14ac:dyDescent="0.3">
      <c r="A93" s="30"/>
      <c r="B93" s="11"/>
      <c r="C93" s="11"/>
      <c r="D93" s="11"/>
      <c r="E93" s="11"/>
      <c r="F93" s="11"/>
      <c r="G93" s="11"/>
      <c r="H93" s="11"/>
      <c r="I93" s="11"/>
    </row>
    <row r="94" spans="1:20" x14ac:dyDescent="0.3">
      <c r="A94" s="30"/>
      <c r="B94" s="11"/>
      <c r="C94" s="11"/>
      <c r="D94" s="11"/>
      <c r="E94" s="11"/>
      <c r="F94" s="11"/>
      <c r="G94" s="11"/>
      <c r="H94" s="11"/>
      <c r="I94" s="11"/>
    </row>
    <row r="95" spans="1:20" ht="15.6" x14ac:dyDescent="0.3">
      <c r="A95" s="25" t="s">
        <v>8</v>
      </c>
      <c r="B95" s="1" t="s">
        <v>51</v>
      </c>
      <c r="C95" s="1" t="s">
        <v>52</v>
      </c>
      <c r="D95" s="1" t="s">
        <v>53</v>
      </c>
      <c r="E95" s="1" t="s">
        <v>54</v>
      </c>
      <c r="F95" s="1" t="s">
        <v>55</v>
      </c>
      <c r="G95" s="1" t="s">
        <v>56</v>
      </c>
      <c r="H95" s="1" t="s">
        <v>57</v>
      </c>
      <c r="I95" s="1" t="s">
        <v>58</v>
      </c>
      <c r="J95" s="20" t="s">
        <v>59</v>
      </c>
      <c r="L95" s="19" t="s">
        <v>41</v>
      </c>
      <c r="M95" s="19" t="s">
        <v>33</v>
      </c>
      <c r="N95" s="19" t="s">
        <v>34</v>
      </c>
      <c r="O95" s="19" t="s">
        <v>35</v>
      </c>
      <c r="P95" s="19" t="s">
        <v>36</v>
      </c>
      <c r="Q95" s="19" t="s">
        <v>37</v>
      </c>
      <c r="R95" s="19" t="s">
        <v>38</v>
      </c>
      <c r="S95" s="19" t="s">
        <v>39</v>
      </c>
      <c r="T95" s="19" t="s">
        <v>40</v>
      </c>
    </row>
    <row r="96" spans="1:20" x14ac:dyDescent="0.3">
      <c r="B96" s="8">
        <v>-9.9999999999926537E-7</v>
      </c>
      <c r="C96" s="8">
        <v>-9.9999999999926537E-7</v>
      </c>
      <c r="D96" s="8">
        <v>0.33017357318533741</v>
      </c>
      <c r="E96" s="8">
        <v>0</v>
      </c>
      <c r="F96" s="8">
        <v>0.6698284268146627</v>
      </c>
      <c r="G96" s="8">
        <v>0</v>
      </c>
      <c r="H96" s="8">
        <v>0</v>
      </c>
      <c r="I96" s="8">
        <v>0</v>
      </c>
      <c r="J96" s="8">
        <f>SUM(B96:I96)</f>
        <v>1</v>
      </c>
      <c r="L96" s="37">
        <v>1</v>
      </c>
      <c r="M96">
        <v>0</v>
      </c>
      <c r="N96">
        <v>0</v>
      </c>
      <c r="O96">
        <v>9.1040246721773077E-2</v>
      </c>
      <c r="P96">
        <v>0</v>
      </c>
      <c r="Q96">
        <v>0.90895975327822676</v>
      </c>
      <c r="R96">
        <v>0</v>
      </c>
      <c r="S96">
        <v>0</v>
      </c>
      <c r="T96">
        <v>0</v>
      </c>
    </row>
    <row r="97" spans="1:21" x14ac:dyDescent="0.3">
      <c r="A97" s="30"/>
      <c r="B97" s="16"/>
      <c r="C97" s="11"/>
      <c r="D97" s="11"/>
      <c r="E97" s="11"/>
      <c r="F97" s="16"/>
      <c r="G97" s="11"/>
      <c r="H97" s="11"/>
      <c r="I97" s="11"/>
      <c r="L97" s="37">
        <v>2</v>
      </c>
      <c r="M97">
        <v>0</v>
      </c>
      <c r="N97">
        <v>0</v>
      </c>
      <c r="O97">
        <v>0.72873045708055995</v>
      </c>
      <c r="P97">
        <v>0</v>
      </c>
      <c r="Q97">
        <v>0.27126954291944005</v>
      </c>
      <c r="R97">
        <v>0</v>
      </c>
      <c r="S97">
        <v>0</v>
      </c>
      <c r="T97">
        <v>0</v>
      </c>
    </row>
    <row r="98" spans="1:21" x14ac:dyDescent="0.3">
      <c r="A98" s="30"/>
      <c r="B98" s="11"/>
      <c r="C98" s="11"/>
      <c r="D98" s="11"/>
      <c r="E98" s="11" t="s">
        <v>6</v>
      </c>
      <c r="F98" s="11"/>
      <c r="G98" s="11"/>
      <c r="H98" s="11"/>
      <c r="I98" s="11"/>
      <c r="L98" s="37">
        <v>3</v>
      </c>
      <c r="M98">
        <v>0</v>
      </c>
      <c r="N98">
        <v>0</v>
      </c>
      <c r="O98">
        <v>0.88815301061456275</v>
      </c>
      <c r="P98">
        <v>0</v>
      </c>
      <c r="Q98">
        <v>0.1118469893854373</v>
      </c>
      <c r="R98">
        <v>0</v>
      </c>
      <c r="S98">
        <v>0</v>
      </c>
      <c r="T98">
        <v>0</v>
      </c>
    </row>
    <row r="99" spans="1:21" ht="15.6" x14ac:dyDescent="0.3">
      <c r="A99" s="31" t="s">
        <v>9</v>
      </c>
      <c r="L99" s="37">
        <v>4</v>
      </c>
      <c r="M99">
        <v>0</v>
      </c>
      <c r="N99">
        <v>0</v>
      </c>
      <c r="O99">
        <v>0</v>
      </c>
      <c r="P99">
        <v>0</v>
      </c>
      <c r="Q99">
        <v>0.54901096693336482</v>
      </c>
      <c r="R99">
        <v>0</v>
      </c>
      <c r="S99">
        <v>0</v>
      </c>
      <c r="T99">
        <v>0.45098903306663513</v>
      </c>
    </row>
    <row r="100" spans="1:21" ht="15.6" x14ac:dyDescent="0.3">
      <c r="B100" s="1" t="s">
        <v>105</v>
      </c>
      <c r="C100" s="1" t="s">
        <v>106</v>
      </c>
      <c r="D100" s="1" t="s">
        <v>107</v>
      </c>
      <c r="E100" s="1" t="s">
        <v>108</v>
      </c>
      <c r="F100" s="1" t="s">
        <v>109</v>
      </c>
      <c r="G100" s="1" t="s">
        <v>110</v>
      </c>
      <c r="H100" s="1" t="s">
        <v>111</v>
      </c>
      <c r="I100" s="1" t="s">
        <v>112</v>
      </c>
      <c r="L100" s="37">
        <v>5</v>
      </c>
      <c r="M100">
        <v>0</v>
      </c>
      <c r="N100">
        <v>0</v>
      </c>
      <c r="O100">
        <v>0.25046280216693889</v>
      </c>
      <c r="P100">
        <v>0</v>
      </c>
      <c r="Q100">
        <v>0.74953719783306139</v>
      </c>
      <c r="R100">
        <v>0</v>
      </c>
      <c r="S100">
        <v>0</v>
      </c>
      <c r="T100">
        <v>0</v>
      </c>
    </row>
    <row r="101" spans="1:21" ht="15.6" x14ac:dyDescent="0.3">
      <c r="A101" s="1" t="s">
        <v>105</v>
      </c>
      <c r="B101" s="77">
        <f t="shared" ref="B101:I101" si="29" xml:space="preserve">  B85*$B$96*B96</f>
        <v>8.4013715108359089E-14</v>
      </c>
      <c r="C101" s="77">
        <f t="shared" si="29"/>
        <v>2.61938275576985E-14</v>
      </c>
      <c r="D101" s="77">
        <f t="shared" si="29"/>
        <v>-1.5374486397407102E-8</v>
      </c>
      <c r="E101" s="77">
        <f t="shared" si="29"/>
        <v>0</v>
      </c>
      <c r="F101" s="77">
        <f t="shared" si="29"/>
        <v>-1.2279320181339924E-8</v>
      </c>
      <c r="G101" s="77">
        <f t="shared" si="29"/>
        <v>0</v>
      </c>
      <c r="H101" s="77">
        <f t="shared" si="29"/>
        <v>0</v>
      </c>
      <c r="I101" s="77">
        <f t="shared" si="29"/>
        <v>0</v>
      </c>
      <c r="L101" s="37">
        <v>6</v>
      </c>
      <c r="M101">
        <v>0</v>
      </c>
      <c r="N101">
        <v>0</v>
      </c>
      <c r="O101">
        <v>0.40988535001255422</v>
      </c>
      <c r="P101">
        <v>0</v>
      </c>
      <c r="Q101">
        <v>0.59011464998744589</v>
      </c>
      <c r="R101">
        <v>0</v>
      </c>
      <c r="S101">
        <v>0</v>
      </c>
      <c r="T101">
        <v>0</v>
      </c>
    </row>
    <row r="102" spans="1:21" ht="15.6" x14ac:dyDescent="0.3">
      <c r="A102" s="1" t="s">
        <v>106</v>
      </c>
      <c r="B102" s="77">
        <f xml:space="preserve">  B86*B96*$C$96</f>
        <v>2.61938275576985E-14</v>
      </c>
      <c r="C102" s="77">
        <f xml:space="preserve">  C86*C96*$C$96</f>
        <v>8.0219467241844608E-14</v>
      </c>
      <c r="D102" s="77">
        <f xml:space="preserve">  D86*D96*$C$96</f>
        <v>-1.581144938336769E-8</v>
      </c>
      <c r="E102" s="77">
        <f t="shared" ref="E102:I102" si="30" xml:space="preserve">  E86*E96*$C$96</f>
        <v>0</v>
      </c>
      <c r="F102" s="77">
        <f t="shared" si="30"/>
        <v>-2.4033878643717319E-8</v>
      </c>
      <c r="G102" s="77">
        <f t="shared" si="30"/>
        <v>0</v>
      </c>
      <c r="H102" s="77">
        <f t="shared" si="30"/>
        <v>0</v>
      </c>
      <c r="I102" s="77">
        <f t="shared" si="30"/>
        <v>0</v>
      </c>
      <c r="L102" s="37">
        <v>7</v>
      </c>
      <c r="M102">
        <v>0</v>
      </c>
      <c r="N102">
        <v>0</v>
      </c>
      <c r="O102">
        <v>0.56930790354655703</v>
      </c>
      <c r="P102">
        <v>0</v>
      </c>
      <c r="Q102">
        <v>0.43069209645344297</v>
      </c>
      <c r="R102">
        <v>0</v>
      </c>
      <c r="S102">
        <v>0</v>
      </c>
      <c r="T102">
        <v>0</v>
      </c>
    </row>
    <row r="103" spans="1:21" ht="15.6" x14ac:dyDescent="0.3">
      <c r="A103" s="1" t="s">
        <v>107</v>
      </c>
      <c r="B103" s="77">
        <f xml:space="preserve">   B87*B96*$D$96</f>
        <v>-1.5374486397407102E-8</v>
      </c>
      <c r="C103" s="77">
        <f t="shared" ref="C103:I103" si="31" xml:space="preserve">   C87*C96*$D$96</f>
        <v>-1.581144938336769E-8</v>
      </c>
      <c r="D103" s="77">
        <f t="shared" si="31"/>
        <v>2.7665776841935535E-2</v>
      </c>
      <c r="E103" s="77">
        <f t="shared" si="31"/>
        <v>0</v>
      </c>
      <c r="F103" s="77">
        <f t="shared" si="31"/>
        <v>2.3505168025706357E-2</v>
      </c>
      <c r="G103" s="77">
        <f t="shared" si="31"/>
        <v>0</v>
      </c>
      <c r="H103" s="77">
        <f t="shared" si="31"/>
        <v>0</v>
      </c>
      <c r="I103" s="77">
        <f t="shared" si="31"/>
        <v>0</v>
      </c>
      <c r="L103" s="37">
        <v>8</v>
      </c>
      <c r="M103">
        <v>0</v>
      </c>
      <c r="N103">
        <v>0</v>
      </c>
      <c r="O103">
        <v>-9.9999999997324451E-7</v>
      </c>
      <c r="P103">
        <v>0.92640139104777364</v>
      </c>
      <c r="Q103">
        <v>0</v>
      </c>
      <c r="R103">
        <v>0</v>
      </c>
      <c r="S103">
        <v>7.3599608952226447E-2</v>
      </c>
      <c r="T103">
        <v>0</v>
      </c>
    </row>
    <row r="104" spans="1:21" ht="15.6" x14ac:dyDescent="0.3">
      <c r="A104" s="1" t="s">
        <v>108</v>
      </c>
      <c r="B104" s="77">
        <f xml:space="preserve"> B88*B96*$D$96</f>
        <v>-3.4135690207891911E-9</v>
      </c>
      <c r="C104" s="77">
        <f t="shared" ref="C104:I104" si="32" xml:space="preserve"> C88*C96*$D$96</f>
        <v>-1.1954659808552698E-8</v>
      </c>
      <c r="D104" s="77">
        <f t="shared" si="32"/>
        <v>1.728635925345176E-3</v>
      </c>
      <c r="E104" s="77">
        <f t="shared" si="32"/>
        <v>0</v>
      </c>
      <c r="F104" s="77">
        <f t="shared" si="32"/>
        <v>4.890273247526368E-3</v>
      </c>
      <c r="G104" s="77">
        <f t="shared" si="32"/>
        <v>0</v>
      </c>
      <c r="H104" s="77">
        <f t="shared" si="32"/>
        <v>0</v>
      </c>
      <c r="I104" s="77">
        <f t="shared" si="32"/>
        <v>0</v>
      </c>
      <c r="L104" s="37">
        <v>9</v>
      </c>
      <c r="M104">
        <v>0</v>
      </c>
      <c r="N104">
        <v>0</v>
      </c>
      <c r="O104">
        <v>0</v>
      </c>
      <c r="P104">
        <v>0.53414789225972636</v>
      </c>
      <c r="Q104">
        <v>0</v>
      </c>
      <c r="R104">
        <v>0</v>
      </c>
      <c r="S104">
        <v>0.46585210774027397</v>
      </c>
      <c r="T104">
        <v>0</v>
      </c>
    </row>
    <row r="105" spans="1:21" ht="15.6" x14ac:dyDescent="0.3">
      <c r="A105" s="1" t="s">
        <v>109</v>
      </c>
      <c r="B105" s="77">
        <f xml:space="preserve"> B89*B96*$E$96</f>
        <v>0</v>
      </c>
      <c r="C105" s="77">
        <f t="shared" ref="C105:I105" si="33" xml:space="preserve"> C89*C96*$E$96</f>
        <v>0</v>
      </c>
      <c r="D105" s="77">
        <f t="shared" si="33"/>
        <v>0</v>
      </c>
      <c r="E105" s="77">
        <f t="shared" si="33"/>
        <v>0</v>
      </c>
      <c r="F105" s="77">
        <f t="shared" si="33"/>
        <v>0</v>
      </c>
      <c r="G105" s="77">
        <f t="shared" si="33"/>
        <v>0</v>
      </c>
      <c r="H105" s="77">
        <f t="shared" si="33"/>
        <v>0</v>
      </c>
      <c r="I105" s="77">
        <f t="shared" si="33"/>
        <v>0</v>
      </c>
      <c r="L105" s="37">
        <v>10</v>
      </c>
      <c r="M105">
        <v>0</v>
      </c>
      <c r="N105">
        <v>0</v>
      </c>
      <c r="O105">
        <v>0</v>
      </c>
      <c r="P105">
        <v>0</v>
      </c>
      <c r="Q105">
        <v>0.33872901173531395</v>
      </c>
      <c r="R105">
        <v>0</v>
      </c>
      <c r="S105">
        <v>0</v>
      </c>
      <c r="T105">
        <v>0.66127098826468611</v>
      </c>
    </row>
    <row r="106" spans="1:21" ht="15.6" x14ac:dyDescent="0.3">
      <c r="A106" s="1" t="s">
        <v>110</v>
      </c>
      <c r="B106" s="78">
        <f xml:space="preserve">  B90*B96*$F$96</f>
        <v>-1.3994505685110625E-8</v>
      </c>
      <c r="C106" s="78">
        <f t="shared" ref="C106:I106" si="34" xml:space="preserve">  C90*C96*$F$96</f>
        <v>-1.1973384969256593E-8</v>
      </c>
      <c r="D106" s="78">
        <f t="shared" si="34"/>
        <v>1.9557823708271239E-3</v>
      </c>
      <c r="E106" s="78">
        <f t="shared" si="34"/>
        <v>0</v>
      </c>
      <c r="F106" s="78">
        <f t="shared" si="34"/>
        <v>4.2092629975058393E-3</v>
      </c>
      <c r="G106" s="78">
        <f t="shared" si="34"/>
        <v>0</v>
      </c>
      <c r="H106" s="78">
        <f t="shared" si="34"/>
        <v>0</v>
      </c>
      <c r="I106" s="78">
        <f t="shared" si="34"/>
        <v>0</v>
      </c>
      <c r="L106" s="37">
        <v>11</v>
      </c>
      <c r="M106">
        <v>0</v>
      </c>
      <c r="N106">
        <v>0</v>
      </c>
      <c r="O106">
        <v>0</v>
      </c>
      <c r="P106">
        <v>0.73028170253949887</v>
      </c>
      <c r="Q106">
        <v>0</v>
      </c>
      <c r="R106">
        <v>0</v>
      </c>
      <c r="S106">
        <v>0.26971829746050136</v>
      </c>
      <c r="T106">
        <v>0</v>
      </c>
      <c r="U106">
        <v>1</v>
      </c>
    </row>
    <row r="107" spans="1:21" ht="15.6" x14ac:dyDescent="0.3">
      <c r="A107" s="1" t="s">
        <v>111</v>
      </c>
      <c r="B107" s="77">
        <f xml:space="preserve"> B91*B96*$G$96</f>
        <v>0</v>
      </c>
      <c r="C107" s="77">
        <f t="shared" ref="C107:I107" si="35" xml:space="preserve"> C91*C96*$G$96</f>
        <v>0</v>
      </c>
      <c r="D107" s="77">
        <f t="shared" si="35"/>
        <v>0</v>
      </c>
      <c r="E107" s="77">
        <f t="shared" si="35"/>
        <v>0</v>
      </c>
      <c r="F107" s="77">
        <f t="shared" si="35"/>
        <v>0</v>
      </c>
      <c r="G107" s="77">
        <f t="shared" si="35"/>
        <v>0</v>
      </c>
      <c r="H107" s="77">
        <f t="shared" si="35"/>
        <v>0</v>
      </c>
      <c r="I107" s="77">
        <f t="shared" si="35"/>
        <v>0</v>
      </c>
      <c r="L107" s="37">
        <v>12</v>
      </c>
      <c r="M107">
        <v>0</v>
      </c>
      <c r="N107">
        <v>0</v>
      </c>
      <c r="O107">
        <v>0</v>
      </c>
      <c r="P107">
        <v>0.69104866884849092</v>
      </c>
      <c r="Q107">
        <v>0</v>
      </c>
      <c r="R107">
        <v>0</v>
      </c>
      <c r="S107">
        <v>0.30895133115150908</v>
      </c>
      <c r="T107">
        <v>0</v>
      </c>
    </row>
    <row r="108" spans="1:21" ht="15.6" x14ac:dyDescent="0.3">
      <c r="A108" s="1" t="s">
        <v>112</v>
      </c>
      <c r="B108" s="77">
        <f xml:space="preserve"> B92*B96*$G$96</f>
        <v>0</v>
      </c>
      <c r="C108" s="77">
        <f t="shared" ref="C108:I108" si="36" xml:space="preserve"> C92*C96*$G$96</f>
        <v>0</v>
      </c>
      <c r="D108" s="77">
        <f t="shared" si="36"/>
        <v>0</v>
      </c>
      <c r="E108" s="77">
        <f t="shared" si="36"/>
        <v>0</v>
      </c>
      <c r="F108" s="77">
        <f t="shared" si="36"/>
        <v>0</v>
      </c>
      <c r="G108" s="77">
        <f t="shared" si="36"/>
        <v>0</v>
      </c>
      <c r="H108" s="77">
        <f t="shared" si="36"/>
        <v>0</v>
      </c>
      <c r="I108" s="77">
        <f t="shared" si="36"/>
        <v>0</v>
      </c>
      <c r="L108" s="37">
        <v>13</v>
      </c>
      <c r="M108">
        <v>0</v>
      </c>
      <c r="N108">
        <v>0</v>
      </c>
      <c r="O108">
        <v>0</v>
      </c>
      <c r="P108">
        <v>0.61259827914696541</v>
      </c>
      <c r="Q108">
        <v>0</v>
      </c>
      <c r="R108">
        <v>0</v>
      </c>
      <c r="S108">
        <v>0.3874017208530347</v>
      </c>
      <c r="T108">
        <v>0</v>
      </c>
    </row>
    <row r="109" spans="1:21" x14ac:dyDescent="0.3">
      <c r="C109" s="36" t="s">
        <v>6</v>
      </c>
      <c r="L109" s="37">
        <v>14</v>
      </c>
      <c r="M109">
        <v>0</v>
      </c>
      <c r="N109">
        <v>0</v>
      </c>
      <c r="O109">
        <v>0</v>
      </c>
      <c r="P109">
        <v>0.5341478893307986</v>
      </c>
      <c r="Q109">
        <v>0</v>
      </c>
      <c r="R109">
        <v>0</v>
      </c>
      <c r="S109">
        <v>0.46585211066920151</v>
      </c>
      <c r="T109">
        <v>0</v>
      </c>
    </row>
    <row r="110" spans="1:21" x14ac:dyDescent="0.3">
      <c r="C110" t="s">
        <v>6</v>
      </c>
      <c r="L110" s="37">
        <v>15</v>
      </c>
      <c r="M110">
        <v>0</v>
      </c>
      <c r="N110">
        <v>0</v>
      </c>
      <c r="O110">
        <v>0</v>
      </c>
      <c r="P110">
        <v>0.37724710994011412</v>
      </c>
      <c r="Q110">
        <v>0</v>
      </c>
      <c r="R110">
        <v>0</v>
      </c>
      <c r="S110">
        <v>0.62275289005988566</v>
      </c>
      <c r="T110">
        <v>0</v>
      </c>
    </row>
    <row r="111" spans="1:21" ht="15.6" x14ac:dyDescent="0.3">
      <c r="A111" s="31" t="s">
        <v>16</v>
      </c>
      <c r="E111" s="9" t="s">
        <v>14</v>
      </c>
      <c r="L111" s="37">
        <v>16</v>
      </c>
      <c r="M111">
        <v>0</v>
      </c>
      <c r="N111">
        <v>0</v>
      </c>
      <c r="O111">
        <v>0</v>
      </c>
      <c r="P111">
        <v>0.220346330085746</v>
      </c>
      <c r="Q111">
        <v>0</v>
      </c>
      <c r="R111">
        <v>0</v>
      </c>
      <c r="S111">
        <v>0.779653669914254</v>
      </c>
      <c r="T111">
        <v>0</v>
      </c>
    </row>
    <row r="112" spans="1:21" ht="46.8" x14ac:dyDescent="0.3">
      <c r="A112" s="38" t="s">
        <v>60</v>
      </c>
      <c r="B112" s="35">
        <f>SQRT(SUM(B101:I108))</f>
        <v>0.25289278239576773</v>
      </c>
      <c r="C112" t="s">
        <v>6</v>
      </c>
      <c r="E112" s="21" t="s">
        <v>13</v>
      </c>
      <c r="F112" s="22" t="s">
        <v>11</v>
      </c>
      <c r="L112" s="37">
        <v>17</v>
      </c>
      <c r="M112">
        <v>0</v>
      </c>
      <c r="N112">
        <v>0</v>
      </c>
      <c r="O112">
        <v>0.15199623272831042</v>
      </c>
      <c r="P112">
        <v>0</v>
      </c>
      <c r="Q112">
        <v>0</v>
      </c>
      <c r="R112">
        <v>0</v>
      </c>
      <c r="S112">
        <v>0.84800462432774149</v>
      </c>
      <c r="T112">
        <v>0</v>
      </c>
    </row>
    <row r="113" spans="1:20" ht="15.6" x14ac:dyDescent="0.3">
      <c r="A113" s="31" t="s">
        <v>61</v>
      </c>
      <c r="B113" s="79">
        <f>B96*B68+C68*C96+D96*D68+E96*E68+F96*F68+G96*G68+H96*H68+I96*I68</f>
        <v>0.54999999997756699</v>
      </c>
      <c r="D113" t="s">
        <v>20</v>
      </c>
      <c r="E113" s="23">
        <v>0.14609117693145982</v>
      </c>
      <c r="F113" s="23">
        <v>0.40000000236930616</v>
      </c>
      <c r="G113" s="34"/>
      <c r="L113" s="37">
        <v>18</v>
      </c>
      <c r="M113">
        <v>0</v>
      </c>
      <c r="N113">
        <v>0</v>
      </c>
      <c r="O113">
        <v>1.1328970534769393E-2</v>
      </c>
      <c r="P113">
        <v>0</v>
      </c>
      <c r="Q113">
        <v>0.98867102946523056</v>
      </c>
      <c r="R113">
        <v>0</v>
      </c>
      <c r="S113">
        <v>0</v>
      </c>
      <c r="T113">
        <v>0</v>
      </c>
    </row>
    <row r="114" spans="1:20" x14ac:dyDescent="0.3">
      <c r="D114" t="s">
        <v>21</v>
      </c>
      <c r="E114" s="23">
        <v>0.41353365642652862</v>
      </c>
      <c r="F114" s="23">
        <v>0.79999999999999005</v>
      </c>
      <c r="G114" s="34"/>
      <c r="L114" s="37">
        <v>19</v>
      </c>
      <c r="M114">
        <v>0</v>
      </c>
      <c r="N114">
        <v>0</v>
      </c>
      <c r="O114">
        <v>0.17075264538317994</v>
      </c>
      <c r="P114">
        <v>0</v>
      </c>
      <c r="Q114">
        <v>0.82924821167287199</v>
      </c>
      <c r="R114">
        <v>0</v>
      </c>
      <c r="S114">
        <v>0</v>
      </c>
      <c r="T114">
        <v>0</v>
      </c>
    </row>
    <row r="115" spans="1:20" ht="15.6" x14ac:dyDescent="0.3">
      <c r="A115" s="39" t="s">
        <v>17</v>
      </c>
      <c r="D115" t="s">
        <v>22</v>
      </c>
      <c r="E115" s="23">
        <v>0.47586167191716511</v>
      </c>
      <c r="F115" s="23">
        <v>0.89999999999999003</v>
      </c>
      <c r="G115" s="34"/>
      <c r="L115" s="37">
        <v>20</v>
      </c>
      <c r="M115">
        <v>-9.9999999999926537E-7</v>
      </c>
      <c r="N115">
        <v>-9.9999999999926537E-7</v>
      </c>
      <c r="O115">
        <v>0.33017357318533741</v>
      </c>
      <c r="P115">
        <v>0</v>
      </c>
      <c r="Q115">
        <v>0.6698284268146627</v>
      </c>
      <c r="R115">
        <v>0</v>
      </c>
      <c r="S115">
        <v>0</v>
      </c>
      <c r="T115">
        <v>0</v>
      </c>
    </row>
    <row r="116" spans="1:20" ht="15.6" x14ac:dyDescent="0.3">
      <c r="A116" s="39" t="s">
        <v>18</v>
      </c>
      <c r="E116" s="23"/>
      <c r="F116" s="23"/>
      <c r="G116" s="34"/>
      <c r="L116" s="37">
        <v>21</v>
      </c>
      <c r="M116">
        <v>0</v>
      </c>
      <c r="N116">
        <v>0</v>
      </c>
      <c r="O116">
        <v>-9.9999999999926537E-7</v>
      </c>
      <c r="P116">
        <v>0</v>
      </c>
      <c r="Q116">
        <v>0.23359563685256066</v>
      </c>
      <c r="R116">
        <v>0</v>
      </c>
      <c r="S116">
        <v>0</v>
      </c>
      <c r="T116">
        <v>0.76640536314743923</v>
      </c>
    </row>
    <row r="117" spans="1:20" ht="15.6" x14ac:dyDescent="0.3">
      <c r="A117" s="39" t="s">
        <v>19</v>
      </c>
      <c r="D117" t="s">
        <v>23</v>
      </c>
      <c r="E117" s="76">
        <v>0.21897275276815592</v>
      </c>
      <c r="F117" s="76">
        <v>0.5000000035681097</v>
      </c>
      <c r="G117" s="34"/>
      <c r="L117" s="37">
        <v>22</v>
      </c>
      <c r="M117">
        <v>0</v>
      </c>
      <c r="N117">
        <v>0</v>
      </c>
      <c r="O117">
        <v>0</v>
      </c>
      <c r="P117">
        <v>0</v>
      </c>
      <c r="Q117">
        <v>0.12844712022879418</v>
      </c>
      <c r="R117">
        <v>0</v>
      </c>
      <c r="S117">
        <v>0</v>
      </c>
      <c r="T117">
        <v>0.87155287977120588</v>
      </c>
    </row>
    <row r="118" spans="1:20" x14ac:dyDescent="0.3">
      <c r="A118" s="40" t="s">
        <v>50</v>
      </c>
      <c r="D118" t="s">
        <v>24</v>
      </c>
      <c r="E118" s="76">
        <v>0.2859413441355822</v>
      </c>
      <c r="F118" s="76">
        <v>0.59999999999998999</v>
      </c>
      <c r="G118" s="34"/>
      <c r="L118" s="37">
        <v>23</v>
      </c>
      <c r="M118">
        <v>-9.9999999999926537E-7</v>
      </c>
      <c r="N118">
        <v>0</v>
      </c>
      <c r="O118">
        <v>0</v>
      </c>
      <c r="P118">
        <v>0.18112891939159306</v>
      </c>
      <c r="Q118">
        <v>0</v>
      </c>
      <c r="R118">
        <v>0</v>
      </c>
      <c r="S118">
        <v>0.8188720806084071</v>
      </c>
      <c r="T118">
        <v>0</v>
      </c>
    </row>
    <row r="119" spans="1:20" x14ac:dyDescent="0.3">
      <c r="D119" t="s">
        <v>25</v>
      </c>
      <c r="E119" s="23">
        <v>0.35040375591534706</v>
      </c>
      <c r="F119" s="23">
        <v>0.69999999999998996</v>
      </c>
      <c r="G119" s="34"/>
      <c r="L119" s="37"/>
    </row>
    <row r="120" spans="1:20" x14ac:dyDescent="0.3">
      <c r="C120" t="s">
        <v>6</v>
      </c>
      <c r="D120" t="s">
        <v>26</v>
      </c>
      <c r="E120" s="23">
        <v>0.13776603821701566</v>
      </c>
      <c r="F120" s="23">
        <v>4.9999000000000009E-2</v>
      </c>
      <c r="G120" s="34"/>
      <c r="L120" s="37"/>
    </row>
    <row r="121" spans="1:20" x14ac:dyDescent="0.3">
      <c r="D121" t="s">
        <v>27</v>
      </c>
      <c r="E121" s="23">
        <v>7.949124782688495E-2</v>
      </c>
      <c r="F121" s="23">
        <v>9.9999999539238896E-2</v>
      </c>
      <c r="G121" s="34"/>
      <c r="L121" s="37"/>
    </row>
    <row r="122" spans="1:20" x14ac:dyDescent="0.3">
      <c r="E122" s="23"/>
      <c r="F122" s="23"/>
      <c r="G122" s="34"/>
      <c r="L122" s="37"/>
    </row>
    <row r="123" spans="1:20" x14ac:dyDescent="0.3">
      <c r="D123" t="s">
        <v>28</v>
      </c>
      <c r="E123" s="23">
        <v>0.10863001966033964</v>
      </c>
      <c r="F123" s="23">
        <v>7.4999000760033366E-2</v>
      </c>
      <c r="L123" s="37"/>
    </row>
    <row r="124" spans="1:20" x14ac:dyDescent="0.3">
      <c r="D124" t="s">
        <v>29</v>
      </c>
      <c r="E124" s="23">
        <v>0.10280133494528276</v>
      </c>
      <c r="F124" s="23">
        <v>7.999999995550236E-2</v>
      </c>
      <c r="L124" s="37"/>
    </row>
    <row r="125" spans="1:20" x14ac:dyDescent="0.3">
      <c r="D125" t="s">
        <v>30</v>
      </c>
      <c r="E125" s="23">
        <v>9.1146292847588559E-2</v>
      </c>
      <c r="F125" s="23">
        <v>8.9999999926737892E-2</v>
      </c>
      <c r="L125" s="37"/>
    </row>
    <row r="126" spans="1:20" x14ac:dyDescent="0.3">
      <c r="D126" t="s">
        <v>113</v>
      </c>
      <c r="E126" s="23">
        <v>7.9491247391746359E-2</v>
      </c>
      <c r="F126" s="23">
        <v>9.9999999912586623E-2</v>
      </c>
      <c r="L126" s="37"/>
    </row>
    <row r="127" spans="1:20" x14ac:dyDescent="0.3">
      <c r="D127" t="s">
        <v>114</v>
      </c>
      <c r="E127" s="23">
        <v>5.6181138175047843E-2</v>
      </c>
      <c r="F127" s="23">
        <v>0.11999999985348123</v>
      </c>
      <c r="L127" s="37"/>
    </row>
    <row r="128" spans="1:20" x14ac:dyDescent="0.3">
      <c r="D128" t="s">
        <v>115</v>
      </c>
      <c r="E128" s="23">
        <v>3.2870961080684165E-2</v>
      </c>
      <c r="F128" s="23">
        <v>0.13999999985348127</v>
      </c>
      <c r="L128" s="37"/>
    </row>
    <row r="129" spans="4:12" x14ac:dyDescent="0.3">
      <c r="E129" s="23"/>
      <c r="F129" s="23"/>
      <c r="L129" s="37"/>
    </row>
    <row r="130" spans="4:12" x14ac:dyDescent="0.3">
      <c r="D130" t="s">
        <v>116</v>
      </c>
      <c r="E130" s="23">
        <v>0.10364372799017067</v>
      </c>
      <c r="F130" s="23">
        <v>0.35000000273311782</v>
      </c>
      <c r="L130" s="37"/>
    </row>
    <row r="131" spans="4:12" x14ac:dyDescent="0.3">
      <c r="D131" t="s">
        <v>117</v>
      </c>
      <c r="E131" s="23">
        <v>0.18369866784910016</v>
      </c>
      <c r="F131" s="23">
        <v>0.45000099997224019</v>
      </c>
      <c r="L131" s="37"/>
    </row>
    <row r="132" spans="4:12" x14ac:dyDescent="0.3">
      <c r="D132" t="s">
        <v>118</v>
      </c>
      <c r="E132" s="23">
        <v>0.25289304006032409</v>
      </c>
      <c r="F132" s="23">
        <v>0.54999999999999305</v>
      </c>
    </row>
    <row r="133" spans="4:12" x14ac:dyDescent="0.3">
      <c r="E133" s="23"/>
      <c r="F133" s="23"/>
    </row>
    <row r="134" spans="4:12" x14ac:dyDescent="0.3">
      <c r="D134" t="s">
        <v>119</v>
      </c>
      <c r="E134" s="23">
        <v>4.1462653931124326E-2</v>
      </c>
      <c r="F134" s="23">
        <v>0.25999999945392693</v>
      </c>
    </row>
    <row r="135" spans="4:12" x14ac:dyDescent="0.3">
      <c r="D135" t="s">
        <v>120</v>
      </c>
      <c r="E135" s="80">
        <v>2.7044367056738839E-2</v>
      </c>
      <c r="F135" s="80">
        <v>0.14499900230748189</v>
      </c>
    </row>
    <row r="136" spans="4:12" x14ac:dyDescent="0.3">
      <c r="E136" s="22"/>
      <c r="F136" s="22"/>
    </row>
    <row r="137" spans="4:12" x14ac:dyDescent="0.3">
      <c r="E137" s="22"/>
      <c r="F137" s="22"/>
    </row>
  </sheetData>
  <mergeCells count="1">
    <mergeCell ref="J1:R1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"/>
  <sheetViews>
    <sheetView topLeftCell="E2" workbookViewId="0">
      <selection activeCell="C75" sqref="C75"/>
    </sheetView>
  </sheetViews>
  <sheetFormatPr defaultColWidth="8.88671875" defaultRowHeight="14.4" x14ac:dyDescent="0.3"/>
  <cols>
    <col min="1" max="1" width="18.44140625" customWidth="1"/>
    <col min="2" max="3" width="12" customWidth="1"/>
    <col min="4" max="4" width="12" style="24" customWidth="1"/>
    <col min="5" max="5" width="16.109375" style="24" customWidth="1"/>
    <col min="6" max="9" width="12" customWidth="1"/>
    <col min="10" max="10" width="20.109375" customWidth="1"/>
    <col min="11" max="11" width="16.109375" customWidth="1"/>
    <col min="12" max="12" width="8.88671875" bestFit="1" customWidth="1"/>
    <col min="13" max="13" width="9.33203125" bestFit="1" customWidth="1"/>
    <col min="14" max="20" width="9.88671875" customWidth="1"/>
    <col min="21" max="21" width="9.44140625" customWidth="1"/>
    <col min="22" max="22" width="10.44140625" customWidth="1"/>
    <col min="23" max="23" width="13.88671875" customWidth="1"/>
  </cols>
  <sheetData>
    <row r="1" spans="1:17" x14ac:dyDescent="0.3">
      <c r="H1" t="s">
        <v>6</v>
      </c>
      <c r="J1" s="82" t="s">
        <v>12</v>
      </c>
      <c r="K1" s="82"/>
      <c r="L1" s="82"/>
      <c r="M1" s="82"/>
      <c r="N1" s="82"/>
      <c r="O1" s="82"/>
      <c r="P1" s="82"/>
      <c r="Q1" s="82"/>
    </row>
    <row r="2" spans="1:17" ht="15.6" x14ac:dyDescent="0.3">
      <c r="A2" s="1" t="s">
        <v>0</v>
      </c>
      <c r="B2" s="1" t="s">
        <v>62</v>
      </c>
      <c r="C2" s="1" t="s">
        <v>63</v>
      </c>
      <c r="D2" s="25" t="s">
        <v>64</v>
      </c>
      <c r="E2" s="25" t="s">
        <v>65</v>
      </c>
      <c r="F2" s="1" t="s">
        <v>66</v>
      </c>
      <c r="G2" s="1" t="s">
        <v>67</v>
      </c>
      <c r="H2" s="1" t="s">
        <v>68</v>
      </c>
      <c r="I2" s="1" t="s">
        <v>69</v>
      </c>
      <c r="J2" s="69" t="s">
        <v>42</v>
      </c>
      <c r="K2" s="67" t="s">
        <v>90</v>
      </c>
      <c r="L2" s="68" t="s">
        <v>91</v>
      </c>
      <c r="M2" s="67" t="s">
        <v>92</v>
      </c>
      <c r="N2" s="67" t="s">
        <v>93</v>
      </c>
      <c r="O2" s="67" t="s">
        <v>94</v>
      </c>
      <c r="P2" s="67" t="s">
        <v>95</v>
      </c>
      <c r="Q2" s="67" t="s">
        <v>96</v>
      </c>
    </row>
    <row r="3" spans="1:17" x14ac:dyDescent="0.3">
      <c r="A3" s="6">
        <v>42795</v>
      </c>
      <c r="B3" s="2"/>
      <c r="C3" s="2"/>
      <c r="D3" s="43"/>
      <c r="E3" s="43"/>
      <c r="F3" s="2"/>
      <c r="G3" s="2"/>
      <c r="H3" s="2"/>
      <c r="I3" s="2"/>
      <c r="J3" s="75">
        <v>829.55999799999995</v>
      </c>
      <c r="K3" s="75">
        <v>33.909500000000001</v>
      </c>
      <c r="L3" s="75">
        <v>9.5376169999999991</v>
      </c>
      <c r="M3" s="75">
        <v>76.602356</v>
      </c>
      <c r="N3" s="75">
        <v>55.66</v>
      </c>
      <c r="O3" s="75">
        <v>26.948429000000001</v>
      </c>
      <c r="P3" s="75">
        <v>16.768732</v>
      </c>
      <c r="Q3" s="75">
        <v>108.584557</v>
      </c>
    </row>
    <row r="4" spans="1:17" x14ac:dyDescent="0.3">
      <c r="A4" s="6">
        <v>42826</v>
      </c>
      <c r="B4" s="2">
        <f>J4/J3-1</f>
        <v>9.2097044438249398E-2</v>
      </c>
      <c r="C4" s="2">
        <f t="shared" ref="C4:C19" si="0">K4/K3-1</f>
        <v>-6.9508544803142946E-5</v>
      </c>
      <c r="D4" s="43">
        <f t="shared" ref="D4:D35" si="1">L4/L3-1</f>
        <v>-1.4604801178323523E-2</v>
      </c>
      <c r="E4" s="43">
        <f t="shared" ref="E4:E35" si="2">M4/M3-1</f>
        <v>-9.5627476523045818E-3</v>
      </c>
      <c r="F4" s="2">
        <f t="shared" ref="F4:F35" si="3">N4/N3-1</f>
        <v>0.1285303449514914</v>
      </c>
      <c r="G4" s="2">
        <f t="shared" ref="G4:G35" si="4">O4/O3-1</f>
        <v>-8.4769691027257732E-3</v>
      </c>
      <c r="H4" s="2">
        <f t="shared" ref="H4:H35" si="5">P4/P3-1</f>
        <v>-5.1058004862860273E-2</v>
      </c>
      <c r="I4" s="2">
        <f t="shared" ref="I4:I35" si="6">Q4/Q3-1</f>
        <v>1.9490248507437302E-2</v>
      </c>
      <c r="J4" s="75">
        <v>905.96002199999998</v>
      </c>
      <c r="K4" s="75">
        <v>33.907142999999998</v>
      </c>
      <c r="L4" s="75">
        <v>9.3983220000000003</v>
      </c>
      <c r="M4" s="75">
        <v>75.869827000000001</v>
      </c>
      <c r="N4" s="75">
        <v>62.813999000000003</v>
      </c>
      <c r="O4" s="75">
        <v>26.719988000000001</v>
      </c>
      <c r="P4" s="75">
        <v>15.912554</v>
      </c>
      <c r="Q4" s="75">
        <v>110.700897</v>
      </c>
    </row>
    <row r="5" spans="1:17" x14ac:dyDescent="0.3">
      <c r="A5" s="6">
        <v>42856</v>
      </c>
      <c r="B5" s="2">
        <f t="shared" ref="B5:C49" si="7">J5/J4-1</f>
        <v>6.5013865479375488E-2</v>
      </c>
      <c r="C5" s="2">
        <f t="shared" si="0"/>
        <v>6.3417728824867403E-2</v>
      </c>
      <c r="D5" s="43">
        <f t="shared" si="1"/>
        <v>-1.7448540281978064E-2</v>
      </c>
      <c r="E5" s="43">
        <f t="shared" si="2"/>
        <v>-5.0321730666395337E-2</v>
      </c>
      <c r="F5" s="2">
        <f t="shared" si="3"/>
        <v>8.5777121115947486E-2</v>
      </c>
      <c r="G5" s="2">
        <f t="shared" si="4"/>
        <v>-3.7441072204074333E-2</v>
      </c>
      <c r="H5" s="2">
        <f t="shared" si="5"/>
        <v>-8.5178595466196105E-2</v>
      </c>
      <c r="I5" s="2">
        <f t="shared" si="6"/>
        <v>-6.6262922874057661E-2</v>
      </c>
      <c r="J5" s="75">
        <v>964.85998500000005</v>
      </c>
      <c r="K5" s="75">
        <v>36.057456999999999</v>
      </c>
      <c r="L5" s="75">
        <v>9.2343349999999997</v>
      </c>
      <c r="M5" s="75">
        <v>72.051925999999995</v>
      </c>
      <c r="N5" s="75">
        <v>68.202003000000005</v>
      </c>
      <c r="O5" s="75">
        <v>25.719563000000001</v>
      </c>
      <c r="P5" s="75">
        <v>14.557145</v>
      </c>
      <c r="Q5" s="75">
        <v>103.365532</v>
      </c>
    </row>
    <row r="6" spans="1:17" x14ac:dyDescent="0.3">
      <c r="A6" s="6">
        <v>42887</v>
      </c>
      <c r="B6" s="2">
        <f t="shared" si="7"/>
        <v>-5.8174248981835541E-2</v>
      </c>
      <c r="C6" s="2">
        <f t="shared" si="0"/>
        <v>-5.3322146373217527E-2</v>
      </c>
      <c r="D6" s="43">
        <f t="shared" si="1"/>
        <v>6.2949849664324375E-3</v>
      </c>
      <c r="E6" s="43">
        <f t="shared" si="2"/>
        <v>0.11259911358927455</v>
      </c>
      <c r="F6" s="2">
        <f t="shared" si="3"/>
        <v>6.0408724359605648E-2</v>
      </c>
      <c r="G6" s="2">
        <f t="shared" si="4"/>
        <v>3.8748014497757888E-2</v>
      </c>
      <c r="H6" s="2">
        <f t="shared" si="5"/>
        <v>2.1322038078208205E-2</v>
      </c>
      <c r="I6" s="2">
        <f t="shared" si="6"/>
        <v>-1.5656911628917136E-2</v>
      </c>
      <c r="J6" s="75">
        <v>908.72997999999995</v>
      </c>
      <c r="K6" s="75">
        <v>34.134796000000001</v>
      </c>
      <c r="L6" s="75">
        <v>9.292465</v>
      </c>
      <c r="M6" s="75">
        <v>80.164908999999994</v>
      </c>
      <c r="N6" s="75">
        <v>72.321999000000005</v>
      </c>
      <c r="O6" s="75">
        <v>26.716145000000001</v>
      </c>
      <c r="P6" s="75">
        <v>14.867533</v>
      </c>
      <c r="Q6" s="75">
        <v>101.747147</v>
      </c>
    </row>
    <row r="7" spans="1:17" x14ac:dyDescent="0.3">
      <c r="A7" s="6">
        <v>42917</v>
      </c>
      <c r="B7" s="2">
        <f t="shared" si="7"/>
        <v>2.3956533270752312E-2</v>
      </c>
      <c r="C7" s="2">
        <f t="shared" si="0"/>
        <v>3.2703461886808949E-2</v>
      </c>
      <c r="D7" s="43">
        <f t="shared" si="1"/>
        <v>2.6809893822574704E-3</v>
      </c>
      <c r="E7" s="43">
        <f t="shared" si="2"/>
        <v>4.3761666342065908E-3</v>
      </c>
      <c r="F7" s="2">
        <f t="shared" si="3"/>
        <v>-0.10547273451332562</v>
      </c>
      <c r="G7" s="2">
        <f t="shared" si="4"/>
        <v>-1.2801360375907622E-2</v>
      </c>
      <c r="H7" s="2">
        <f t="shared" si="5"/>
        <v>6.6283760728831131E-2</v>
      </c>
      <c r="I7" s="2">
        <f t="shared" si="6"/>
        <v>3.4635339701466039E-2</v>
      </c>
      <c r="J7" s="75">
        <v>930.5</v>
      </c>
      <c r="K7" s="75">
        <v>35.251122000000002</v>
      </c>
      <c r="L7" s="75">
        <v>9.3173779999999997</v>
      </c>
      <c r="M7" s="75">
        <v>80.515724000000006</v>
      </c>
      <c r="N7" s="75">
        <v>64.694000000000003</v>
      </c>
      <c r="O7" s="75">
        <v>26.374141999999999</v>
      </c>
      <c r="P7" s="75">
        <v>15.853009</v>
      </c>
      <c r="Q7" s="75">
        <v>105.27119399999999</v>
      </c>
    </row>
    <row r="8" spans="1:17" x14ac:dyDescent="0.3">
      <c r="A8" s="6">
        <v>42948</v>
      </c>
      <c r="B8" s="2">
        <f t="shared" si="7"/>
        <v>9.4895400322407841E-3</v>
      </c>
      <c r="C8" s="2">
        <f t="shared" si="0"/>
        <v>0.10266944127338684</v>
      </c>
      <c r="D8" s="43">
        <f t="shared" si="1"/>
        <v>-4.3092595363202202E-3</v>
      </c>
      <c r="E8" s="43">
        <f t="shared" si="2"/>
        <v>-4.4668169412475089E-3</v>
      </c>
      <c r="F8" s="2">
        <f t="shared" si="3"/>
        <v>0.10025659257427288</v>
      </c>
      <c r="G8" s="2">
        <f t="shared" si="4"/>
        <v>2.2919228993307117E-2</v>
      </c>
      <c r="H8" s="2">
        <f t="shared" si="5"/>
        <v>-4.7991709334171184E-2</v>
      </c>
      <c r="I8" s="2">
        <f t="shared" si="6"/>
        <v>-7.2565824607251916E-2</v>
      </c>
      <c r="J8" s="75">
        <v>939.330017</v>
      </c>
      <c r="K8" s="75">
        <v>38.870334999999997</v>
      </c>
      <c r="L8" s="75">
        <v>9.2772269999999999</v>
      </c>
      <c r="M8" s="75">
        <v>80.156075000000001</v>
      </c>
      <c r="N8" s="75">
        <v>71.180000000000007</v>
      </c>
      <c r="O8" s="75">
        <v>26.978617</v>
      </c>
      <c r="P8" s="75">
        <v>15.092196</v>
      </c>
      <c r="Q8" s="75">
        <v>97.632103000000001</v>
      </c>
    </row>
    <row r="9" spans="1:17" x14ac:dyDescent="0.3">
      <c r="A9" s="6">
        <v>42979</v>
      </c>
      <c r="B9" s="2">
        <f t="shared" si="7"/>
        <v>2.1057527857113234E-2</v>
      </c>
      <c r="C9" s="2">
        <f t="shared" si="0"/>
        <v>-5.6553410203436516E-2</v>
      </c>
      <c r="D9" s="43">
        <f t="shared" si="1"/>
        <v>8.5222340684344644E-2</v>
      </c>
      <c r="E9" s="43">
        <f t="shared" si="2"/>
        <v>5.083065756400873E-2</v>
      </c>
      <c r="F9" s="2">
        <f t="shared" si="3"/>
        <v>-4.1584700758640181E-2</v>
      </c>
      <c r="G9" s="2">
        <f t="shared" si="4"/>
        <v>6.2757108713170862E-2</v>
      </c>
      <c r="H9" s="2">
        <f t="shared" si="5"/>
        <v>-7.7597720040211149E-3</v>
      </c>
      <c r="I9" s="2">
        <f t="shared" si="6"/>
        <v>-2.5988070747590131E-2</v>
      </c>
      <c r="J9" s="75">
        <v>959.10998500000005</v>
      </c>
      <c r="K9" s="75">
        <v>36.672085000000003</v>
      </c>
      <c r="L9" s="75">
        <v>10.067854000000001</v>
      </c>
      <c r="M9" s="75">
        <v>84.230461000000005</v>
      </c>
      <c r="N9" s="75">
        <v>68.220000999999996</v>
      </c>
      <c r="O9" s="75">
        <v>28.671717000000001</v>
      </c>
      <c r="P9" s="75">
        <v>14.975084000000001</v>
      </c>
      <c r="Q9" s="75">
        <v>95.094832999999994</v>
      </c>
    </row>
    <row r="10" spans="1:17" x14ac:dyDescent="0.3">
      <c r="A10" s="6">
        <v>43009</v>
      </c>
      <c r="B10" s="2">
        <f t="shared" si="7"/>
        <v>5.9982724504739515E-2</v>
      </c>
      <c r="C10" s="2">
        <f t="shared" si="0"/>
        <v>9.6807694462968108E-2</v>
      </c>
      <c r="D10" s="43">
        <f t="shared" si="1"/>
        <v>2.5062639962796451E-2</v>
      </c>
      <c r="E10" s="43">
        <f t="shared" si="2"/>
        <v>5.3397594487818445E-2</v>
      </c>
      <c r="F10" s="2">
        <f t="shared" si="3"/>
        <v>-2.8056302725647853E-2</v>
      </c>
      <c r="G10" s="2">
        <f t="shared" si="4"/>
        <v>-1.7927353286864567E-2</v>
      </c>
      <c r="H10" s="2">
        <f t="shared" si="5"/>
        <v>-5.578733314617812E-2</v>
      </c>
      <c r="I10" s="2">
        <f t="shared" si="6"/>
        <v>-7.7102717031953816E-3</v>
      </c>
      <c r="J10" s="75">
        <v>1016.6400149999999</v>
      </c>
      <c r="K10" s="75">
        <v>40.222225000000002</v>
      </c>
      <c r="L10" s="75">
        <v>10.320181</v>
      </c>
      <c r="M10" s="75">
        <v>88.728165000000004</v>
      </c>
      <c r="N10" s="75">
        <v>66.305999999999997</v>
      </c>
      <c r="O10" s="75">
        <v>28.157709000000001</v>
      </c>
      <c r="P10" s="75">
        <v>14.139664</v>
      </c>
      <c r="Q10" s="75">
        <v>94.361626000000001</v>
      </c>
    </row>
    <row r="11" spans="1:17" x14ac:dyDescent="0.3">
      <c r="A11" s="6">
        <v>43040</v>
      </c>
      <c r="B11" s="2">
        <f t="shared" si="7"/>
        <v>4.6918849638237781E-3</v>
      </c>
      <c r="C11" s="2">
        <f t="shared" si="0"/>
        <v>1.6623272332646932E-2</v>
      </c>
      <c r="D11" s="43">
        <f t="shared" si="1"/>
        <v>3.3045156863043434E-2</v>
      </c>
      <c r="E11" s="43">
        <f t="shared" si="2"/>
        <v>4.4935596267543509E-2</v>
      </c>
      <c r="F11" s="2">
        <f t="shared" si="3"/>
        <v>-6.8410098633607697E-2</v>
      </c>
      <c r="G11" s="2">
        <f t="shared" si="4"/>
        <v>3.4227180911628796E-2</v>
      </c>
      <c r="H11" s="2">
        <f t="shared" si="5"/>
        <v>-4.1949936009794797E-2</v>
      </c>
      <c r="I11" s="2">
        <f t="shared" si="6"/>
        <v>7.1669547110178033E-2</v>
      </c>
      <c r="J11" s="75">
        <v>1021.409973</v>
      </c>
      <c r="K11" s="75">
        <v>40.89085</v>
      </c>
      <c r="L11" s="75">
        <v>10.661213</v>
      </c>
      <c r="M11" s="75">
        <v>92.715217999999993</v>
      </c>
      <c r="N11" s="75">
        <v>61.77</v>
      </c>
      <c r="O11" s="75">
        <v>29.121468</v>
      </c>
      <c r="P11" s="75">
        <v>13.546506000000001</v>
      </c>
      <c r="Q11" s="75">
        <v>101.124481</v>
      </c>
    </row>
    <row r="12" spans="1:17" x14ac:dyDescent="0.3">
      <c r="A12" s="6">
        <v>43070</v>
      </c>
      <c r="B12" s="2">
        <f t="shared" si="7"/>
        <v>2.4466229683073548E-2</v>
      </c>
      <c r="C12" s="2">
        <f t="shared" si="0"/>
        <v>-1.1705992905503337E-2</v>
      </c>
      <c r="D12" s="43">
        <f t="shared" si="1"/>
        <v>-2.3963502089303645E-3</v>
      </c>
      <c r="E12" s="43">
        <f t="shared" si="2"/>
        <v>2.3153502157542416E-2</v>
      </c>
      <c r="F12" s="2">
        <f t="shared" si="3"/>
        <v>8.0945442771571674E-3</v>
      </c>
      <c r="G12" s="2">
        <f t="shared" si="4"/>
        <v>8.0245267855314495E-3</v>
      </c>
      <c r="H12" s="2">
        <f t="shared" si="5"/>
        <v>4.8752054588836247E-2</v>
      </c>
      <c r="I12" s="2">
        <f t="shared" si="6"/>
        <v>2.5663113168412632E-2</v>
      </c>
      <c r="J12" s="75">
        <v>1046.400024</v>
      </c>
      <c r="K12" s="75">
        <v>40.412182000000001</v>
      </c>
      <c r="L12" s="75">
        <v>10.635664999999999</v>
      </c>
      <c r="M12" s="75">
        <v>94.861900000000006</v>
      </c>
      <c r="N12" s="75">
        <v>62.27</v>
      </c>
      <c r="O12" s="75">
        <v>29.355153999999999</v>
      </c>
      <c r="P12" s="75">
        <v>14.206925999999999</v>
      </c>
      <c r="Q12" s="75">
        <v>103.71965</v>
      </c>
    </row>
    <row r="13" spans="1:17" x14ac:dyDescent="0.3">
      <c r="A13" s="6">
        <v>43101</v>
      </c>
      <c r="B13" s="2">
        <f t="shared" si="7"/>
        <v>0.11806184457809232</v>
      </c>
      <c r="C13" s="2">
        <f t="shared" si="0"/>
        <v>-1.0636495698252646E-2</v>
      </c>
      <c r="D13" s="43">
        <f t="shared" si="1"/>
        <v>-0.12169732687142731</v>
      </c>
      <c r="E13" s="43">
        <f t="shared" si="2"/>
        <v>8.1634576157551209E-2</v>
      </c>
      <c r="F13" s="2">
        <f t="shared" si="3"/>
        <v>0.13797976553717661</v>
      </c>
      <c r="G13" s="2">
        <f t="shared" si="4"/>
        <v>2.2639261235011698E-2</v>
      </c>
      <c r="H13" s="2">
        <f t="shared" si="5"/>
        <v>-4.9805285112345388E-3</v>
      </c>
      <c r="I13" s="2">
        <f t="shared" si="6"/>
        <v>1.8920850581350734E-2</v>
      </c>
      <c r="J13" s="75">
        <v>1169.9399410000001</v>
      </c>
      <c r="K13" s="75">
        <v>39.982337999999999</v>
      </c>
      <c r="L13" s="75">
        <v>9.3413330000000006</v>
      </c>
      <c r="M13" s="75">
        <v>102.60591100000001</v>
      </c>
      <c r="N13" s="75">
        <v>70.861999999999995</v>
      </c>
      <c r="O13" s="75">
        <v>30.019732999999999</v>
      </c>
      <c r="P13" s="75">
        <v>14.136168</v>
      </c>
      <c r="Q13" s="75">
        <v>105.682114</v>
      </c>
    </row>
    <row r="14" spans="1:17" x14ac:dyDescent="0.3">
      <c r="A14" s="6">
        <v>43132</v>
      </c>
      <c r="B14" s="2">
        <f t="shared" si="7"/>
        <v>-5.5737870564759207E-2</v>
      </c>
      <c r="C14" s="2">
        <f t="shared" si="0"/>
        <v>6.3847892036728915E-2</v>
      </c>
      <c r="D14" s="43">
        <f t="shared" si="1"/>
        <v>-8.9987157079188806E-3</v>
      </c>
      <c r="E14" s="43">
        <f t="shared" si="2"/>
        <v>3.7320169595296271E-3</v>
      </c>
      <c r="F14" s="2">
        <f t="shared" si="3"/>
        <v>-3.1751855719567623E-2</v>
      </c>
      <c r="G14" s="2">
        <f t="shared" si="4"/>
        <v>-1.9708436447452793E-2</v>
      </c>
      <c r="H14" s="2">
        <f t="shared" si="5"/>
        <v>-9.2938906781526609E-2</v>
      </c>
      <c r="I14" s="2">
        <f t="shared" si="6"/>
        <v>-5.0703925169399922E-2</v>
      </c>
      <c r="J14" s="75">
        <v>1104.7299800000001</v>
      </c>
      <c r="K14" s="75">
        <v>42.535125999999998</v>
      </c>
      <c r="L14" s="75">
        <v>9.2572729999999996</v>
      </c>
      <c r="M14" s="75">
        <v>102.988838</v>
      </c>
      <c r="N14" s="75">
        <v>68.611999999999995</v>
      </c>
      <c r="O14" s="75">
        <v>29.428090999999998</v>
      </c>
      <c r="P14" s="75">
        <v>12.822368000000001</v>
      </c>
      <c r="Q14" s="75">
        <v>100.323616</v>
      </c>
    </row>
    <row r="15" spans="1:17" x14ac:dyDescent="0.3">
      <c r="A15" s="6">
        <v>43160</v>
      </c>
      <c r="B15" s="2">
        <f t="shared" si="7"/>
        <v>-6.6025130412410871E-2</v>
      </c>
      <c r="C15" s="2">
        <f t="shared" si="0"/>
        <v>-5.4210348407102371E-2</v>
      </c>
      <c r="D15" s="43">
        <f t="shared" si="1"/>
        <v>4.429792661402554E-2</v>
      </c>
      <c r="E15" s="43">
        <f t="shared" si="2"/>
        <v>-4.7878751675982545E-2</v>
      </c>
      <c r="F15" s="2">
        <f t="shared" si="3"/>
        <v>-0.22424645834547885</v>
      </c>
      <c r="G15" s="2">
        <f t="shared" si="4"/>
        <v>-1.3528094635836152E-2</v>
      </c>
      <c r="H15" s="2">
        <f t="shared" si="5"/>
        <v>-7.0370231146072326E-2</v>
      </c>
      <c r="I15" s="2">
        <f t="shared" si="6"/>
        <v>-2.6366852646140693E-2</v>
      </c>
      <c r="J15" s="75">
        <v>1031.790039</v>
      </c>
      <c r="K15" s="75">
        <v>40.229281999999998</v>
      </c>
      <c r="L15" s="75">
        <v>9.667351</v>
      </c>
      <c r="M15" s="75">
        <v>98.057861000000003</v>
      </c>
      <c r="N15" s="75">
        <v>53.226002000000001</v>
      </c>
      <c r="O15" s="75">
        <v>29.029985</v>
      </c>
      <c r="P15" s="75">
        <v>11.920055</v>
      </c>
      <c r="Q15" s="75">
        <v>97.678398000000001</v>
      </c>
    </row>
    <row r="16" spans="1:17" x14ac:dyDescent="0.3">
      <c r="A16" s="6">
        <v>43191</v>
      </c>
      <c r="B16" s="2">
        <f t="shared" si="7"/>
        <v>-1.4014500483077397E-2</v>
      </c>
      <c r="C16" s="2">
        <f t="shared" si="0"/>
        <v>-1.5019706292545676E-2</v>
      </c>
      <c r="D16" s="43">
        <f t="shared" si="1"/>
        <v>1.4440460473608585E-2</v>
      </c>
      <c r="E16" s="43">
        <f t="shared" si="2"/>
        <v>-1.0821274186268437E-2</v>
      </c>
      <c r="F16" s="2">
        <f t="shared" si="3"/>
        <v>0.10434743905807542</v>
      </c>
      <c r="G16" s="2">
        <f t="shared" si="4"/>
        <v>3.1558128603924596E-2</v>
      </c>
      <c r="H16" s="2">
        <f t="shared" si="5"/>
        <v>5.0464700037038401E-2</v>
      </c>
      <c r="I16" s="2">
        <f t="shared" si="6"/>
        <v>-1.0951449060415674E-3</v>
      </c>
      <c r="J16" s="75">
        <v>1017.330017</v>
      </c>
      <c r="K16" s="75">
        <v>39.625050000000002</v>
      </c>
      <c r="L16" s="75">
        <v>9.8069520000000008</v>
      </c>
      <c r="M16" s="75">
        <v>96.996750000000006</v>
      </c>
      <c r="N16" s="75">
        <v>58.779998999999997</v>
      </c>
      <c r="O16" s="75">
        <v>29.946117000000001</v>
      </c>
      <c r="P16" s="75">
        <v>12.521597</v>
      </c>
      <c r="Q16" s="75">
        <v>97.571426000000002</v>
      </c>
    </row>
    <row r="17" spans="1:17" x14ac:dyDescent="0.3">
      <c r="A17" s="6">
        <v>43221</v>
      </c>
      <c r="B17" s="2">
        <f t="shared" si="7"/>
        <v>6.6507398650756722E-2</v>
      </c>
      <c r="C17" s="2">
        <f t="shared" si="0"/>
        <v>0.13076351954130017</v>
      </c>
      <c r="D17" s="43">
        <f t="shared" si="1"/>
        <v>4.1366777363649687E-2</v>
      </c>
      <c r="E17" s="43">
        <f t="shared" si="2"/>
        <v>-1.1282759473899895E-2</v>
      </c>
      <c r="F17" s="2">
        <f t="shared" si="3"/>
        <v>-3.1201089336527432E-2</v>
      </c>
      <c r="G17" s="2">
        <f t="shared" si="4"/>
        <v>-1.8574161050663118E-2</v>
      </c>
      <c r="H17" s="2">
        <f t="shared" si="5"/>
        <v>6.7524613673479505E-2</v>
      </c>
      <c r="I17" s="2">
        <f t="shared" si="6"/>
        <v>-8.5717410750971723E-3</v>
      </c>
      <c r="J17" s="75">
        <v>1084.98999</v>
      </c>
      <c r="K17" s="75">
        <v>44.806561000000002</v>
      </c>
      <c r="L17" s="75">
        <v>10.212634</v>
      </c>
      <c r="M17" s="75">
        <v>95.902359000000004</v>
      </c>
      <c r="N17" s="75">
        <v>56.945999</v>
      </c>
      <c r="O17" s="75">
        <v>29.389893000000001</v>
      </c>
      <c r="P17" s="75">
        <v>13.367113</v>
      </c>
      <c r="Q17" s="75">
        <v>96.735068999999996</v>
      </c>
    </row>
    <row r="18" spans="1:17" x14ac:dyDescent="0.3">
      <c r="A18" s="6">
        <v>43252</v>
      </c>
      <c r="B18" s="2">
        <f t="shared" si="7"/>
        <v>2.8258356558662712E-2</v>
      </c>
      <c r="C18" s="2">
        <f t="shared" si="0"/>
        <v>-5.5981979960478823E-3</v>
      </c>
      <c r="D18" s="43">
        <f t="shared" si="1"/>
        <v>-4.1558328634904496E-2</v>
      </c>
      <c r="E18" s="43">
        <f t="shared" si="2"/>
        <v>-2.6259427049130313E-2</v>
      </c>
      <c r="F18" s="2">
        <f t="shared" si="3"/>
        <v>0.20447436526664498</v>
      </c>
      <c r="G18" s="2">
        <f t="shared" si="4"/>
        <v>1.9597859713201382E-2</v>
      </c>
      <c r="H18" s="2">
        <f t="shared" si="5"/>
        <v>5.9352531844385492E-2</v>
      </c>
      <c r="I18" s="2">
        <f t="shared" si="6"/>
        <v>5.3684532958776288E-2</v>
      </c>
      <c r="J18" s="75">
        <v>1115.650024</v>
      </c>
      <c r="K18" s="75">
        <v>44.555725000000002</v>
      </c>
      <c r="L18" s="75">
        <v>9.788214</v>
      </c>
      <c r="M18" s="75">
        <v>93.384017999999998</v>
      </c>
      <c r="N18" s="75">
        <v>68.589995999999999</v>
      </c>
      <c r="O18" s="75">
        <v>29.965872000000001</v>
      </c>
      <c r="P18" s="75">
        <v>14.160485</v>
      </c>
      <c r="Q18" s="75">
        <v>101.928246</v>
      </c>
    </row>
    <row r="19" spans="1:17" x14ac:dyDescent="0.3">
      <c r="A19" s="6">
        <v>43282</v>
      </c>
      <c r="B19" s="2">
        <f t="shared" si="7"/>
        <v>9.1076936148571264E-2</v>
      </c>
      <c r="C19" s="2">
        <f t="shared" si="0"/>
        <v>2.7983272632192469E-2</v>
      </c>
      <c r="D19" s="43">
        <f t="shared" si="1"/>
        <v>-9.3044246887123538E-2</v>
      </c>
      <c r="E19" s="43">
        <f t="shared" si="2"/>
        <v>0.10316722503844278</v>
      </c>
      <c r="F19" s="2">
        <f t="shared" si="3"/>
        <v>-0.13066042459019822</v>
      </c>
      <c r="G19" s="2">
        <f t="shared" si="4"/>
        <v>0.1006064832686997</v>
      </c>
      <c r="H19" s="2">
        <f t="shared" si="5"/>
        <v>6.2252811256111595E-3</v>
      </c>
      <c r="I19" s="2">
        <f t="shared" si="6"/>
        <v>8.3484434726758705E-2</v>
      </c>
      <c r="J19" s="75">
        <v>1217.26001</v>
      </c>
      <c r="K19" s="75">
        <v>45.80254</v>
      </c>
      <c r="L19" s="75">
        <v>8.8774770000000007</v>
      </c>
      <c r="M19" s="75">
        <v>103.01818799999999</v>
      </c>
      <c r="N19" s="75">
        <v>59.627997999999998</v>
      </c>
      <c r="O19" s="75">
        <v>32.980632999999997</v>
      </c>
      <c r="P19" s="75">
        <v>14.248638</v>
      </c>
      <c r="Q19" s="75">
        <v>110.437668</v>
      </c>
    </row>
    <row r="20" spans="1:17" x14ac:dyDescent="0.3">
      <c r="A20" s="6">
        <v>43313</v>
      </c>
      <c r="B20" s="2">
        <f t="shared" si="7"/>
        <v>7.6395428450837244E-4</v>
      </c>
      <c r="C20" s="2">
        <f t="shared" si="7"/>
        <v>0.19622680314235841</v>
      </c>
      <c r="D20" s="43">
        <f t="shared" si="1"/>
        <v>-4.2502954386702485E-2</v>
      </c>
      <c r="E20" s="43">
        <f t="shared" si="2"/>
        <v>2.1979905140634415E-3</v>
      </c>
      <c r="F20" s="2">
        <f t="shared" si="3"/>
        <v>1.1806584551103061E-2</v>
      </c>
      <c r="G20" s="2">
        <f t="shared" si="4"/>
        <v>3.9819551068046577E-2</v>
      </c>
      <c r="H20" s="2">
        <f t="shared" si="5"/>
        <v>6.7492766677068605E-3</v>
      </c>
      <c r="I20" s="2">
        <f t="shared" si="6"/>
        <v>-5.631946158080714E-3</v>
      </c>
      <c r="J20" s="75">
        <v>1218.1899410000001</v>
      </c>
      <c r="K20" s="75">
        <v>54.790225999999997</v>
      </c>
      <c r="L20" s="75">
        <v>8.5001580000000008</v>
      </c>
      <c r="M20" s="75">
        <v>103.244621</v>
      </c>
      <c r="N20" s="75">
        <v>60.332000999999998</v>
      </c>
      <c r="O20" s="75">
        <v>34.293906999999997</v>
      </c>
      <c r="P20" s="75">
        <v>14.344806</v>
      </c>
      <c r="Q20" s="75">
        <v>109.81568900000001</v>
      </c>
    </row>
    <row r="21" spans="1:17" x14ac:dyDescent="0.3">
      <c r="A21" s="6">
        <v>43344</v>
      </c>
      <c r="B21" s="2">
        <f t="shared" si="7"/>
        <v>-2.0292377377297721E-2</v>
      </c>
      <c r="C21" s="2">
        <f t="shared" si="7"/>
        <v>-4.8251306720289433E-3</v>
      </c>
      <c r="D21" s="43">
        <f t="shared" si="1"/>
        <v>-2.4261549020618167E-2</v>
      </c>
      <c r="E21" s="43">
        <f t="shared" si="2"/>
        <v>-1.5185982425176436E-2</v>
      </c>
      <c r="F21" s="2">
        <f t="shared" si="3"/>
        <v>-0.12229002648196596</v>
      </c>
      <c r="G21" s="2">
        <f t="shared" si="4"/>
        <v>7.0454177180803601E-2</v>
      </c>
      <c r="H21" s="2">
        <f t="shared" si="5"/>
        <v>1.6945506268959409E-3</v>
      </c>
      <c r="I21" s="2">
        <f t="shared" si="6"/>
        <v>4.3920764363642117E-2</v>
      </c>
      <c r="J21" s="75">
        <v>1193.469971</v>
      </c>
      <c r="K21" s="75">
        <v>54.525855999999997</v>
      </c>
      <c r="L21" s="75">
        <v>8.2939310000000006</v>
      </c>
      <c r="M21" s="75">
        <v>101.67675</v>
      </c>
      <c r="N21" s="75">
        <v>52.953999000000003</v>
      </c>
      <c r="O21" s="75">
        <v>36.710056000000002</v>
      </c>
      <c r="P21" s="75">
        <v>14.369114</v>
      </c>
      <c r="Q21" s="75">
        <v>114.63887800000001</v>
      </c>
    </row>
    <row r="22" spans="1:17" x14ac:dyDescent="0.3">
      <c r="A22" s="6">
        <v>43374</v>
      </c>
      <c r="B22" s="2">
        <f t="shared" si="7"/>
        <v>-9.7782058900248603E-2</v>
      </c>
      <c r="C22" s="2">
        <f t="shared" si="7"/>
        <v>-3.0477357384357195E-2</v>
      </c>
      <c r="D22" s="43">
        <f t="shared" si="1"/>
        <v>3.2432509988327585E-2</v>
      </c>
      <c r="E22" s="43">
        <f t="shared" si="2"/>
        <v>-3.3853294878130935E-2</v>
      </c>
      <c r="F22" s="2">
        <f t="shared" si="3"/>
        <v>0.27401137353195937</v>
      </c>
      <c r="G22" s="2">
        <f t="shared" si="4"/>
        <v>-2.2918079994211915E-2</v>
      </c>
      <c r="H22" s="2">
        <f t="shared" si="5"/>
        <v>-4.0044988160021444E-2</v>
      </c>
      <c r="I22" s="2">
        <f t="shared" si="6"/>
        <v>-1.8043459915928373E-2</v>
      </c>
      <c r="J22" s="75">
        <v>1076.7700199999999</v>
      </c>
      <c r="K22" s="75">
        <v>52.864052000000001</v>
      </c>
      <c r="L22" s="75">
        <v>8.5629240000000006</v>
      </c>
      <c r="M22" s="75">
        <v>98.234656999999999</v>
      </c>
      <c r="N22" s="75">
        <v>67.463997000000006</v>
      </c>
      <c r="O22" s="75">
        <v>35.868732000000001</v>
      </c>
      <c r="P22" s="75">
        <v>13.793703000000001</v>
      </c>
      <c r="Q22" s="75">
        <v>112.570396</v>
      </c>
    </row>
    <row r="23" spans="1:17" x14ac:dyDescent="0.3">
      <c r="A23" s="6">
        <v>43405</v>
      </c>
      <c r="B23" s="2">
        <f t="shared" si="7"/>
        <v>1.64009339710256E-2</v>
      </c>
      <c r="C23" s="2">
        <f t="shared" si="7"/>
        <v>-0.18404466990158086</v>
      </c>
      <c r="D23" s="43">
        <f t="shared" si="1"/>
        <v>3.0410172973625027E-3</v>
      </c>
      <c r="E23" s="43">
        <f t="shared" si="2"/>
        <v>2.7046992183217045E-2</v>
      </c>
      <c r="F23" s="2">
        <f t="shared" si="3"/>
        <v>3.901346076485801E-2</v>
      </c>
      <c r="G23" s="2">
        <f t="shared" si="4"/>
        <v>7.3618409482665959E-2</v>
      </c>
      <c r="H23" s="2">
        <f t="shared" si="5"/>
        <v>1.5273853583769315E-2</v>
      </c>
      <c r="I23" s="2">
        <f t="shared" si="6"/>
        <v>5.7476834317966574E-3</v>
      </c>
      <c r="J23" s="75">
        <v>1094.4300539999999</v>
      </c>
      <c r="K23" s="75">
        <v>43.134704999999997</v>
      </c>
      <c r="L23" s="75">
        <v>8.5889640000000007</v>
      </c>
      <c r="M23" s="75">
        <v>100.891609</v>
      </c>
      <c r="N23" s="75">
        <v>70.096001000000001</v>
      </c>
      <c r="O23" s="75">
        <v>38.509331000000003</v>
      </c>
      <c r="P23" s="75">
        <v>14.004386</v>
      </c>
      <c r="Q23" s="75">
        <v>113.217415</v>
      </c>
    </row>
    <row r="24" spans="1:17" x14ac:dyDescent="0.3">
      <c r="A24" s="6">
        <v>43435</v>
      </c>
      <c r="B24" s="2">
        <f t="shared" si="7"/>
        <v>-5.3744932154430658E-2</v>
      </c>
      <c r="C24" s="2">
        <f t="shared" si="7"/>
        <v>-0.11361642556730123</v>
      </c>
      <c r="D24" s="43">
        <f t="shared" si="1"/>
        <v>-0.18703513019730911</v>
      </c>
      <c r="E24" s="43">
        <f t="shared" si="2"/>
        <v>-0.12204340997277585</v>
      </c>
      <c r="F24" s="2">
        <f t="shared" si="3"/>
        <v>-5.0445145936356739E-2</v>
      </c>
      <c r="G24" s="2">
        <f t="shared" si="4"/>
        <v>-4.8522006263884587E-2</v>
      </c>
      <c r="H24" s="2">
        <f t="shared" si="5"/>
        <v>-9.9003912060121824E-2</v>
      </c>
      <c r="I24" s="2">
        <f t="shared" si="6"/>
        <v>-5.0567158771466336E-2</v>
      </c>
      <c r="J24" s="75">
        <v>1035.6099850000001</v>
      </c>
      <c r="K24" s="75">
        <v>38.233893999999999</v>
      </c>
      <c r="L24" s="75">
        <v>6.982526</v>
      </c>
      <c r="M24" s="75">
        <v>88.578452999999996</v>
      </c>
      <c r="N24" s="75">
        <v>66.559997999999993</v>
      </c>
      <c r="O24" s="75">
        <v>36.640780999999997</v>
      </c>
      <c r="P24" s="75">
        <v>12.617896999999999</v>
      </c>
      <c r="Q24" s="75">
        <v>107.492332</v>
      </c>
    </row>
    <row r="25" spans="1:17" x14ac:dyDescent="0.3">
      <c r="A25" s="6">
        <v>43466</v>
      </c>
      <c r="B25" s="2">
        <f t="shared" si="7"/>
        <v>7.7983035283306856E-2</v>
      </c>
      <c r="C25" s="2">
        <f t="shared" si="7"/>
        <v>5.515394272945362E-2</v>
      </c>
      <c r="D25" s="43">
        <f t="shared" si="1"/>
        <v>0.15032668693249396</v>
      </c>
      <c r="E25" s="43">
        <f t="shared" si="2"/>
        <v>6.0233395586621885E-2</v>
      </c>
      <c r="F25" s="2">
        <f t="shared" si="3"/>
        <v>-7.746392961129589E-2</v>
      </c>
      <c r="G25" s="2">
        <f t="shared" si="4"/>
        <v>-2.7491553741717412E-2</v>
      </c>
      <c r="H25" s="2">
        <f t="shared" si="5"/>
        <v>0.17685308415499046</v>
      </c>
      <c r="I25" s="2">
        <f t="shared" si="6"/>
        <v>2.4943304793126897E-2</v>
      </c>
      <c r="J25" s="75">
        <v>1116.369995</v>
      </c>
      <c r="K25" s="75">
        <v>40.342644</v>
      </c>
      <c r="L25" s="75">
        <v>8.0321859999999994</v>
      </c>
      <c r="M25" s="75">
        <v>93.913833999999994</v>
      </c>
      <c r="N25" s="75">
        <v>61.403998999999999</v>
      </c>
      <c r="O25" s="75">
        <v>35.633468999999998</v>
      </c>
      <c r="P25" s="75">
        <v>14.849411</v>
      </c>
      <c r="Q25" s="75">
        <v>110.173546</v>
      </c>
    </row>
    <row r="26" spans="1:17" x14ac:dyDescent="0.3">
      <c r="A26" s="6">
        <v>43497</v>
      </c>
      <c r="B26" s="2">
        <f t="shared" si="7"/>
        <v>3.1799932064637826E-3</v>
      </c>
      <c r="C26" s="2">
        <f t="shared" si="7"/>
        <v>4.0314933250284568E-2</v>
      </c>
      <c r="D26" s="43">
        <f t="shared" si="1"/>
        <v>1.3953362135787239E-2</v>
      </c>
      <c r="E26" s="43">
        <f t="shared" si="2"/>
        <v>1.6497537519339467E-2</v>
      </c>
      <c r="F26" s="2">
        <f t="shared" si="3"/>
        <v>4.188657158957998E-2</v>
      </c>
      <c r="G26" s="2">
        <f t="shared" si="4"/>
        <v>3.0120222086713166E-2</v>
      </c>
      <c r="H26" s="2">
        <f t="shared" si="5"/>
        <v>7.0424140055117324E-2</v>
      </c>
      <c r="I26" s="2">
        <f t="shared" si="6"/>
        <v>1.1836434855241995E-2</v>
      </c>
      <c r="J26" s="75">
        <v>1119.920044</v>
      </c>
      <c r="K26" s="75">
        <v>41.969054999999997</v>
      </c>
      <c r="L26" s="75">
        <v>8.1442619999999994</v>
      </c>
      <c r="M26" s="75">
        <v>95.463181000000006</v>
      </c>
      <c r="N26" s="75">
        <v>63.976002000000001</v>
      </c>
      <c r="O26" s="75">
        <v>36.706757000000003</v>
      </c>
      <c r="P26" s="75">
        <v>15.895168</v>
      </c>
      <c r="Q26" s="75">
        <v>111.477608</v>
      </c>
    </row>
    <row r="27" spans="1:17" x14ac:dyDescent="0.3">
      <c r="A27" s="6">
        <v>43525</v>
      </c>
      <c r="B27" s="2">
        <f t="shared" si="7"/>
        <v>4.7673059595672251E-2</v>
      </c>
      <c r="C27" s="2">
        <f t="shared" si="7"/>
        <v>0.10173054885319677</v>
      </c>
      <c r="D27" s="43">
        <f t="shared" si="1"/>
        <v>1.1399436805938912E-3</v>
      </c>
      <c r="E27" s="43">
        <f t="shared" si="2"/>
        <v>-2.999205526159876E-2</v>
      </c>
      <c r="F27" s="2">
        <f t="shared" si="3"/>
        <v>-0.12510944338159802</v>
      </c>
      <c r="G27" s="2">
        <f t="shared" si="4"/>
        <v>-2.0299723018298743E-2</v>
      </c>
      <c r="H27" s="2">
        <f t="shared" si="5"/>
        <v>4.4363167473284948E-2</v>
      </c>
      <c r="I27" s="2">
        <f t="shared" si="6"/>
        <v>-1.6040414143080772E-2</v>
      </c>
      <c r="J27" s="75">
        <v>1173.3100589999999</v>
      </c>
      <c r="K27" s="75">
        <v>46.238590000000002</v>
      </c>
      <c r="L27" s="75">
        <v>8.1535460000000004</v>
      </c>
      <c r="M27" s="75">
        <v>92.600043999999997</v>
      </c>
      <c r="N27" s="75">
        <v>55.972000000000001</v>
      </c>
      <c r="O27" s="75">
        <v>35.961620000000003</v>
      </c>
      <c r="P27" s="75">
        <v>16.600328000000001</v>
      </c>
      <c r="Q27" s="75">
        <v>109.68946099999999</v>
      </c>
    </row>
    <row r="28" spans="1:17" x14ac:dyDescent="0.3">
      <c r="A28" s="6">
        <v>43556</v>
      </c>
      <c r="B28" s="2">
        <f t="shared" si="7"/>
        <v>1.2929166407155357E-2</v>
      </c>
      <c r="C28" s="2">
        <f t="shared" si="7"/>
        <v>5.6435890454272108E-2</v>
      </c>
      <c r="D28" s="43">
        <f t="shared" si="1"/>
        <v>0.19020509604042224</v>
      </c>
      <c r="E28" s="43">
        <f t="shared" si="2"/>
        <v>0.14639919609541452</v>
      </c>
      <c r="F28" s="2">
        <f t="shared" si="3"/>
        <v>-0.14710928678625024</v>
      </c>
      <c r="G28" s="2">
        <f t="shared" si="4"/>
        <v>-4.3795746687718795E-2</v>
      </c>
      <c r="H28" s="2">
        <f t="shared" si="5"/>
        <v>-6.9963677826124782E-3</v>
      </c>
      <c r="I28" s="2">
        <f t="shared" si="6"/>
        <v>0.23363053994768013</v>
      </c>
      <c r="J28" s="75">
        <v>1188.4799800000001</v>
      </c>
      <c r="K28" s="75">
        <v>48.848106000000001</v>
      </c>
      <c r="L28" s="75">
        <v>9.7043920000000004</v>
      </c>
      <c r="M28" s="75">
        <v>106.156616</v>
      </c>
      <c r="N28" s="75">
        <v>47.737999000000002</v>
      </c>
      <c r="O28" s="75">
        <v>34.386654</v>
      </c>
      <c r="P28" s="75">
        <v>16.484186000000001</v>
      </c>
      <c r="Q28" s="75">
        <v>135.31626900000001</v>
      </c>
    </row>
    <row r="29" spans="1:17" x14ac:dyDescent="0.3">
      <c r="A29" s="6">
        <v>43586</v>
      </c>
      <c r="B29" s="2">
        <f t="shared" si="7"/>
        <v>-7.1393693144078063E-2</v>
      </c>
      <c r="C29" s="2">
        <f t="shared" si="7"/>
        <v>-0.12757247947341088</v>
      </c>
      <c r="D29" s="43">
        <f t="shared" si="1"/>
        <v>-7.4380033288020564E-2</v>
      </c>
      <c r="E29" s="43">
        <f t="shared" si="2"/>
        <v>-7.9958690469183802E-2</v>
      </c>
      <c r="F29" s="2">
        <f t="shared" si="3"/>
        <v>-0.22426574687388967</v>
      </c>
      <c r="G29" s="2">
        <f t="shared" si="4"/>
        <v>2.2408286656794285E-2</v>
      </c>
      <c r="H29" s="2">
        <f t="shared" si="5"/>
        <v>1.6589050863658139E-2</v>
      </c>
      <c r="I29" s="2">
        <f t="shared" si="6"/>
        <v>-3.5993329080038494E-2</v>
      </c>
      <c r="J29" s="75">
        <v>1103.630005</v>
      </c>
      <c r="K29" s="75">
        <v>42.616432000000003</v>
      </c>
      <c r="L29" s="75">
        <v>8.9825789999999994</v>
      </c>
      <c r="M29" s="75">
        <v>97.668471999999994</v>
      </c>
      <c r="N29" s="75">
        <v>37.032001000000001</v>
      </c>
      <c r="O29" s="75">
        <v>35.157200000000003</v>
      </c>
      <c r="P29" s="75">
        <v>16.757643000000002</v>
      </c>
      <c r="Q29" s="75">
        <v>130.445786</v>
      </c>
    </row>
    <row r="30" spans="1:17" x14ac:dyDescent="0.3">
      <c r="A30" s="6">
        <v>43617</v>
      </c>
      <c r="B30" s="2">
        <f t="shared" si="7"/>
        <v>-2.0586583272534376E-2</v>
      </c>
      <c r="C30" s="2">
        <f t="shared" si="7"/>
        <v>0.1348729288270778</v>
      </c>
      <c r="D30" s="43">
        <f t="shared" si="1"/>
        <v>7.4579694762495485E-2</v>
      </c>
      <c r="E30" s="43">
        <f t="shared" si="2"/>
        <v>5.5115063129071995E-2</v>
      </c>
      <c r="F30" s="2">
        <f t="shared" si="3"/>
        <v>0.20684812576020395</v>
      </c>
      <c r="G30" s="2">
        <f t="shared" si="4"/>
        <v>5.2606208685560762E-2</v>
      </c>
      <c r="H30" s="2">
        <f t="shared" si="5"/>
        <v>4.6616639344805089E-2</v>
      </c>
      <c r="I30" s="2">
        <f t="shared" si="6"/>
        <v>5.7558310085999986E-2</v>
      </c>
      <c r="J30" s="75">
        <v>1080.910034</v>
      </c>
      <c r="K30" s="75">
        <v>48.364235000000001</v>
      </c>
      <c r="L30" s="75">
        <v>9.6524970000000003</v>
      </c>
      <c r="M30" s="75">
        <v>103.05147599999999</v>
      </c>
      <c r="N30" s="75">
        <v>44.692000999999998</v>
      </c>
      <c r="O30" s="75">
        <v>37.006686999999999</v>
      </c>
      <c r="P30" s="75">
        <v>17.538827999999999</v>
      </c>
      <c r="Q30" s="75">
        <v>137.954025</v>
      </c>
    </row>
    <row r="31" spans="1:17" x14ac:dyDescent="0.3">
      <c r="A31" s="6">
        <v>43647</v>
      </c>
      <c r="B31" s="2">
        <f t="shared" si="7"/>
        <v>0.12560714187985789</v>
      </c>
      <c r="C31" s="2">
        <f t="shared" si="7"/>
        <v>7.6394302525409463E-2</v>
      </c>
      <c r="D31" s="43">
        <f t="shared" si="1"/>
        <v>-6.8426128492969363E-2</v>
      </c>
      <c r="E31" s="43">
        <f t="shared" si="2"/>
        <v>3.7567098990411329E-2</v>
      </c>
      <c r="F31" s="2">
        <f t="shared" si="3"/>
        <v>8.1222543604615005E-2</v>
      </c>
      <c r="G31" s="2">
        <f t="shared" si="4"/>
        <v>-0.10341641768688981</v>
      </c>
      <c r="H31" s="2">
        <f t="shared" si="5"/>
        <v>-1.2452086308161414E-2</v>
      </c>
      <c r="I31" s="2">
        <f t="shared" si="6"/>
        <v>2.413351114619533E-2</v>
      </c>
      <c r="J31" s="75">
        <v>1216.6800539999999</v>
      </c>
      <c r="K31" s="75">
        <v>52.058987000000002</v>
      </c>
      <c r="L31" s="75">
        <v>8.9920139999999993</v>
      </c>
      <c r="M31" s="75">
        <v>106.922821</v>
      </c>
      <c r="N31" s="75">
        <v>48.321998999999998</v>
      </c>
      <c r="O31" s="75">
        <v>33.179588000000003</v>
      </c>
      <c r="P31" s="75">
        <v>17.320433000000001</v>
      </c>
      <c r="Q31" s="75">
        <v>141.28334000000001</v>
      </c>
    </row>
    <row r="32" spans="1:17" x14ac:dyDescent="0.3">
      <c r="A32" s="6">
        <v>43678</v>
      </c>
      <c r="B32" s="2">
        <f t="shared" si="7"/>
        <v>-2.3490216598882396E-2</v>
      </c>
      <c r="C32" s="2">
        <f t="shared" si="7"/>
        <v>-2.0183930970458563E-2</v>
      </c>
      <c r="D32" s="43">
        <f t="shared" si="1"/>
        <v>-2.341388703353886E-2</v>
      </c>
      <c r="E32" s="43">
        <f t="shared" si="2"/>
        <v>-4.6226118557047835E-2</v>
      </c>
      <c r="F32" s="2">
        <f t="shared" si="3"/>
        <v>-6.6222363855435673E-2</v>
      </c>
      <c r="G32" s="2">
        <f t="shared" si="4"/>
        <v>-8.4706356209124811E-2</v>
      </c>
      <c r="H32" s="2">
        <f t="shared" si="5"/>
        <v>-5.0671366010307528E-3</v>
      </c>
      <c r="I32" s="2">
        <f t="shared" si="6"/>
        <v>-3.4263098536600367E-2</v>
      </c>
      <c r="J32" s="75">
        <v>1188.099976</v>
      </c>
      <c r="K32" s="75">
        <v>51.008232</v>
      </c>
      <c r="L32" s="75">
        <v>8.7814759999999996</v>
      </c>
      <c r="M32" s="75">
        <v>101.980194</v>
      </c>
      <c r="N32" s="75">
        <v>45.122002000000002</v>
      </c>
      <c r="O32" s="75">
        <v>30.369066</v>
      </c>
      <c r="P32" s="75">
        <v>17.232668</v>
      </c>
      <c r="Q32" s="75">
        <v>136.44253499999999</v>
      </c>
    </row>
    <row r="33" spans="1:17" x14ac:dyDescent="0.3">
      <c r="A33" s="6">
        <v>43709</v>
      </c>
      <c r="B33" s="2">
        <f t="shared" si="7"/>
        <v>2.6007932517625232E-2</v>
      </c>
      <c r="C33" s="2">
        <f t="shared" si="7"/>
        <v>7.7038251394402346E-2</v>
      </c>
      <c r="D33" s="43">
        <f t="shared" si="1"/>
        <v>-1.090705024986649E-3</v>
      </c>
      <c r="E33" s="43">
        <f t="shared" si="2"/>
        <v>7.1272535527830083E-2</v>
      </c>
      <c r="F33" s="2">
        <f t="shared" si="3"/>
        <v>6.7638798473525164E-2</v>
      </c>
      <c r="G33" s="2">
        <f t="shared" si="4"/>
        <v>2.0144774949614863E-2</v>
      </c>
      <c r="H33" s="2">
        <f t="shared" si="5"/>
        <v>1.6773664994880644E-2</v>
      </c>
      <c r="I33" s="2">
        <f t="shared" si="6"/>
        <v>-5.0560963265597447E-2</v>
      </c>
      <c r="J33" s="75">
        <v>1219</v>
      </c>
      <c r="K33" s="75">
        <v>54.937817000000003</v>
      </c>
      <c r="L33" s="75">
        <v>8.7718980000000002</v>
      </c>
      <c r="M33" s="75">
        <v>109.248581</v>
      </c>
      <c r="N33" s="75">
        <v>48.173999999999999</v>
      </c>
      <c r="O33" s="75">
        <v>30.980844000000001</v>
      </c>
      <c r="P33" s="75">
        <v>17.521723000000001</v>
      </c>
      <c r="Q33" s="75">
        <v>129.543869</v>
      </c>
    </row>
    <row r="34" spans="1:17" x14ac:dyDescent="0.3">
      <c r="A34" s="6">
        <v>43739</v>
      </c>
      <c r="B34" s="2">
        <f t="shared" si="7"/>
        <v>3.3724351927809648E-2</v>
      </c>
      <c r="C34" s="2">
        <f t="shared" si="7"/>
        <v>0.11068443072647027</v>
      </c>
      <c r="D34" s="43">
        <f t="shared" si="1"/>
        <v>-6.2227011759598772E-2</v>
      </c>
      <c r="E34" s="43">
        <f t="shared" si="2"/>
        <v>6.1432468399749807E-2</v>
      </c>
      <c r="F34" s="2">
        <f t="shared" si="3"/>
        <v>0.30742726366919926</v>
      </c>
      <c r="G34" s="2">
        <f t="shared" si="4"/>
        <v>6.790967347435739E-2</v>
      </c>
      <c r="H34" s="2">
        <f t="shared" si="5"/>
        <v>-3.0567827148049287E-2</v>
      </c>
      <c r="I34" s="2">
        <f t="shared" si="6"/>
        <v>-3.0693386191823491E-3</v>
      </c>
      <c r="J34" s="75">
        <v>1260.1099850000001</v>
      </c>
      <c r="K34" s="75">
        <v>61.018577999999998</v>
      </c>
      <c r="L34" s="75">
        <v>8.2260489999999997</v>
      </c>
      <c r="M34" s="75">
        <v>115.959991</v>
      </c>
      <c r="N34" s="75">
        <v>62.984000999999999</v>
      </c>
      <c r="O34" s="75">
        <v>33.084743000000003</v>
      </c>
      <c r="P34" s="75">
        <v>16.986122000000002</v>
      </c>
      <c r="Q34" s="75">
        <v>129.146255</v>
      </c>
    </row>
    <row r="35" spans="1:17" x14ac:dyDescent="0.3">
      <c r="A35" s="6">
        <v>43770</v>
      </c>
      <c r="B35" s="2">
        <f t="shared" si="7"/>
        <v>3.5592112223442163E-2</v>
      </c>
      <c r="C35" s="2">
        <f t="shared" si="7"/>
        <v>7.4328674129377381E-2</v>
      </c>
      <c r="D35" s="43">
        <f t="shared" si="1"/>
        <v>7.2024248822247561E-2</v>
      </c>
      <c r="E35" s="43">
        <f t="shared" si="2"/>
        <v>6.3204437468436847E-2</v>
      </c>
      <c r="F35" s="2">
        <f t="shared" si="3"/>
        <v>4.7694620098840623E-2</v>
      </c>
      <c r="G35" s="2">
        <f t="shared" si="4"/>
        <v>3.9092943838190397E-3</v>
      </c>
      <c r="H35" s="2">
        <f t="shared" si="5"/>
        <v>-6.2007090258743291E-3</v>
      </c>
      <c r="I35" s="2">
        <f t="shared" si="6"/>
        <v>0.16671800510204493</v>
      </c>
      <c r="J35" s="75">
        <v>1304.959961</v>
      </c>
      <c r="K35" s="75">
        <v>65.554007999999996</v>
      </c>
      <c r="L35" s="75">
        <v>8.818524</v>
      </c>
      <c r="M35" s="75">
        <v>123.289177</v>
      </c>
      <c r="N35" s="75">
        <v>65.987999000000002</v>
      </c>
      <c r="O35" s="75">
        <v>33.214081</v>
      </c>
      <c r="P35" s="75">
        <v>16.880796</v>
      </c>
      <c r="Q35" s="75">
        <v>150.67726099999999</v>
      </c>
    </row>
    <row r="36" spans="1:17" x14ac:dyDescent="0.3">
      <c r="A36" s="6">
        <v>43800</v>
      </c>
      <c r="B36" s="2">
        <f t="shared" si="7"/>
        <v>2.4567848790879365E-2</v>
      </c>
      <c r="C36" s="2">
        <f t="shared" si="7"/>
        <v>0.10208286577992309</v>
      </c>
      <c r="D36" s="43">
        <f t="shared" ref="D36:D62" si="8">L36/L35-1</f>
        <v>2.6490147330777702E-2</v>
      </c>
      <c r="E36" s="43">
        <f t="shared" ref="E36:E62" si="9">M36/M35-1</f>
        <v>5.7984221924038071E-2</v>
      </c>
      <c r="F36" s="2">
        <f t="shared" ref="F36:F62" si="10">N36/N35-1</f>
        <v>0.26789721264316557</v>
      </c>
      <c r="G36" s="2">
        <f t="shared" ref="G36:G62" si="11">O36/O35-1</f>
        <v>2.6964226407468539E-2</v>
      </c>
      <c r="H36" s="2">
        <f t="shared" ref="H36:H62" si="12">P36/P35-1</f>
        <v>7.9551224954083732E-2</v>
      </c>
      <c r="I36" s="2">
        <f t="shared" ref="I36:I62" si="13">Q36/Q35-1</f>
        <v>-4.5850415345683793E-2</v>
      </c>
      <c r="J36" s="75">
        <v>1337.0200199999999</v>
      </c>
      <c r="K36" s="75">
        <v>72.245948999999996</v>
      </c>
      <c r="L36" s="75">
        <v>9.0521279999999997</v>
      </c>
      <c r="M36" s="75">
        <v>130.43800400000001</v>
      </c>
      <c r="N36" s="75">
        <v>83.665999999999997</v>
      </c>
      <c r="O36" s="75">
        <v>34.109673000000001</v>
      </c>
      <c r="P36" s="75">
        <v>18.223683999999999</v>
      </c>
      <c r="Q36" s="75">
        <v>143.76864599999999</v>
      </c>
    </row>
    <row r="37" spans="1:17" x14ac:dyDescent="0.3">
      <c r="A37" s="6">
        <v>43831</v>
      </c>
      <c r="B37" s="2">
        <f t="shared" si="7"/>
        <v>7.2706435614928289E-2</v>
      </c>
      <c r="C37" s="2">
        <f t="shared" si="7"/>
        <v>5.4009741085967455E-2</v>
      </c>
      <c r="D37" s="43">
        <f t="shared" si="8"/>
        <v>-5.1612946701593332E-2</v>
      </c>
      <c r="E37" s="43">
        <f t="shared" si="9"/>
        <v>-5.0502175730931964E-2</v>
      </c>
      <c r="F37" s="2">
        <f t="shared" si="10"/>
        <v>0.55515977816556328</v>
      </c>
      <c r="G37" s="2">
        <f t="shared" si="11"/>
        <v>-4.9515162458461548E-2</v>
      </c>
      <c r="H37" s="2">
        <f t="shared" si="12"/>
        <v>-1.4170844929049409E-2</v>
      </c>
      <c r="I37" s="2">
        <f t="shared" si="13"/>
        <v>-3.7968278563324409E-2</v>
      </c>
      <c r="J37" s="75">
        <v>1434.2299800000001</v>
      </c>
      <c r="K37" s="75">
        <v>76.147934000000006</v>
      </c>
      <c r="L37" s="75">
        <v>8.5849209999999996</v>
      </c>
      <c r="M37" s="75">
        <v>123.850601</v>
      </c>
      <c r="N37" s="75">
        <v>130.11399800000001</v>
      </c>
      <c r="O37" s="75">
        <v>32.420726999999999</v>
      </c>
      <c r="P37" s="75">
        <v>17.965439</v>
      </c>
      <c r="Q37" s="75">
        <v>138.30999800000001</v>
      </c>
    </row>
    <row r="38" spans="1:17" x14ac:dyDescent="0.3">
      <c r="A38" s="6">
        <v>43862</v>
      </c>
      <c r="B38" s="2">
        <f t="shared" si="7"/>
        <v>-6.6167926569210334E-2</v>
      </c>
      <c r="C38" s="2">
        <f t="shared" si="7"/>
        <v>-0.11679752204439342</v>
      </c>
      <c r="D38" s="43">
        <f t="shared" si="8"/>
        <v>-0.19746401859725904</v>
      </c>
      <c r="E38" s="43">
        <f t="shared" si="9"/>
        <v>-0.1171394961579556</v>
      </c>
      <c r="F38" s="2">
        <f t="shared" si="10"/>
        <v>2.6776588634221943E-2</v>
      </c>
      <c r="G38" s="2">
        <f t="shared" si="11"/>
        <v>-9.3410644369572582E-2</v>
      </c>
      <c r="H38" s="2">
        <f t="shared" si="12"/>
        <v>-7.0609574305420586E-2</v>
      </c>
      <c r="I38" s="2">
        <f t="shared" si="13"/>
        <v>-0.14937456654435066</v>
      </c>
      <c r="J38" s="75">
        <v>1339.329956</v>
      </c>
      <c r="K38" s="75">
        <v>67.254043999999993</v>
      </c>
      <c r="L38" s="75">
        <v>6.8897079999999997</v>
      </c>
      <c r="M38" s="75">
        <v>109.342804</v>
      </c>
      <c r="N38" s="75">
        <v>133.598007</v>
      </c>
      <c r="O38" s="75">
        <v>29.392285999999999</v>
      </c>
      <c r="P38" s="75">
        <v>16.696906999999999</v>
      </c>
      <c r="Q38" s="75">
        <v>117.650002</v>
      </c>
    </row>
    <row r="39" spans="1:17" x14ac:dyDescent="0.3">
      <c r="A39" s="6">
        <v>43891</v>
      </c>
      <c r="B39" s="2">
        <f t="shared" si="7"/>
        <v>-0.13179716933024388</v>
      </c>
      <c r="C39" s="2">
        <f t="shared" si="7"/>
        <v>-6.7553811336608871E-2</v>
      </c>
      <c r="D39" s="43">
        <f t="shared" si="8"/>
        <v>-0.30603459537036981</v>
      </c>
      <c r="E39" s="43">
        <f t="shared" si="9"/>
        <v>-0.22461459832326958</v>
      </c>
      <c r="F39" s="2">
        <f t="shared" si="10"/>
        <v>-0.21555713776478713</v>
      </c>
      <c r="G39" s="2">
        <f t="shared" si="11"/>
        <v>-2.3339423139799309E-2</v>
      </c>
      <c r="H39" s="2">
        <f t="shared" si="12"/>
        <v>-0.27386539315335467</v>
      </c>
      <c r="I39" s="2">
        <f t="shared" si="13"/>
        <v>-0.17892055794440187</v>
      </c>
      <c r="J39" s="75">
        <v>1162.8100589999999</v>
      </c>
      <c r="K39" s="75">
        <v>62.710777</v>
      </c>
      <c r="L39" s="75">
        <v>4.7812190000000001</v>
      </c>
      <c r="M39" s="75">
        <v>84.782814000000002</v>
      </c>
      <c r="N39" s="75">
        <v>104.800003</v>
      </c>
      <c r="O39" s="75">
        <v>28.706287</v>
      </c>
      <c r="P39" s="75">
        <v>12.124202</v>
      </c>
      <c r="Q39" s="75">
        <v>96.599997999999999</v>
      </c>
    </row>
    <row r="40" spans="1:17" x14ac:dyDescent="0.3">
      <c r="A40" s="6">
        <v>43922</v>
      </c>
      <c r="B40" s="2">
        <f t="shared" si="7"/>
        <v>0.15982831724024504</v>
      </c>
      <c r="C40" s="2">
        <f t="shared" si="7"/>
        <v>0.15537372467893373</v>
      </c>
      <c r="D40" s="43">
        <f t="shared" si="8"/>
        <v>5.3830414377588509E-2</v>
      </c>
      <c r="E40" s="43">
        <f t="shared" si="9"/>
        <v>6.3645469469791216E-2</v>
      </c>
      <c r="F40" s="2">
        <f t="shared" si="10"/>
        <v>0.49213742866018784</v>
      </c>
      <c r="G40" s="2">
        <f t="shared" si="11"/>
        <v>0.17524523460662134</v>
      </c>
      <c r="H40" s="2">
        <f t="shared" si="12"/>
        <v>9.4109286532837455E-2</v>
      </c>
      <c r="I40" s="2">
        <f t="shared" si="13"/>
        <v>0.11956526127464318</v>
      </c>
      <c r="J40" s="75">
        <v>1348.660034</v>
      </c>
      <c r="K40" s="75">
        <v>72.454384000000005</v>
      </c>
      <c r="L40" s="75">
        <v>5.0385939999999998</v>
      </c>
      <c r="M40" s="75">
        <v>90.178855999999996</v>
      </c>
      <c r="N40" s="75">
        <v>156.37600699999999</v>
      </c>
      <c r="O40" s="75">
        <v>33.736927000000001</v>
      </c>
      <c r="P40" s="75">
        <v>13.265202</v>
      </c>
      <c r="Q40" s="75">
        <v>108.150002</v>
      </c>
    </row>
    <row r="41" spans="1:17" x14ac:dyDescent="0.3">
      <c r="A41" s="6">
        <v>43952</v>
      </c>
      <c r="B41" s="2">
        <f t="shared" si="7"/>
        <v>5.9510927866644137E-2</v>
      </c>
      <c r="C41" s="2">
        <f t="shared" si="7"/>
        <v>8.2164814209171766E-2</v>
      </c>
      <c r="D41" s="43">
        <f t="shared" si="8"/>
        <v>0.12180739309418476</v>
      </c>
      <c r="E41" s="43">
        <f t="shared" si="9"/>
        <v>2.6745859361977375E-2</v>
      </c>
      <c r="F41" s="2">
        <f t="shared" si="10"/>
        <v>6.7938766335170708E-2</v>
      </c>
      <c r="G41" s="2">
        <f t="shared" si="11"/>
        <v>-4.4318500022246798E-3</v>
      </c>
      <c r="H41" s="2">
        <f t="shared" si="12"/>
        <v>3.7426041457943926E-2</v>
      </c>
      <c r="I41" s="2">
        <f t="shared" si="13"/>
        <v>8.4604723354512856E-2</v>
      </c>
      <c r="J41" s="75">
        <v>1428.920044</v>
      </c>
      <c r="K41" s="75">
        <v>78.407584999999997</v>
      </c>
      <c r="L41" s="75">
        <v>5.6523320000000004</v>
      </c>
      <c r="M41" s="75">
        <v>92.590767</v>
      </c>
      <c r="N41" s="75">
        <v>167</v>
      </c>
      <c r="O41" s="75">
        <v>33.587409999999998</v>
      </c>
      <c r="P41" s="75">
        <v>13.761666</v>
      </c>
      <c r="Q41" s="75">
        <v>117.300003</v>
      </c>
    </row>
    <row r="42" spans="1:17" x14ac:dyDescent="0.3">
      <c r="A42" s="6">
        <v>43983</v>
      </c>
      <c r="B42" s="2">
        <f t="shared" si="7"/>
        <v>-1.0714426649892972E-2</v>
      </c>
      <c r="C42" s="2">
        <f t="shared" si="7"/>
        <v>0.15049218771372685</v>
      </c>
      <c r="D42" s="43">
        <f t="shared" si="8"/>
        <v>6.4798564557071225E-2</v>
      </c>
      <c r="E42" s="43">
        <f t="shared" si="9"/>
        <v>-3.3398330094835504E-2</v>
      </c>
      <c r="F42" s="2">
        <f t="shared" si="10"/>
        <v>0.29318566467065876</v>
      </c>
      <c r="G42" s="2">
        <f t="shared" si="11"/>
        <v>-0.13522150115177078</v>
      </c>
      <c r="H42" s="2">
        <f t="shared" si="12"/>
        <v>-2.3002084195329231E-2</v>
      </c>
      <c r="I42" s="2">
        <f t="shared" si="13"/>
        <v>-4.9360621073470945E-2</v>
      </c>
      <c r="J42" s="75">
        <v>1413.6099850000001</v>
      </c>
      <c r="K42" s="75">
        <v>90.207313999999997</v>
      </c>
      <c r="L42" s="75">
        <v>6.0185950000000004</v>
      </c>
      <c r="M42" s="75">
        <v>89.498390000000001</v>
      </c>
      <c r="N42" s="75">
        <v>215.962006</v>
      </c>
      <c r="O42" s="75">
        <v>29.045670000000001</v>
      </c>
      <c r="P42" s="75">
        <v>13.445119</v>
      </c>
      <c r="Q42" s="75">
        <v>111.510002</v>
      </c>
    </row>
    <row r="43" spans="1:17" x14ac:dyDescent="0.3">
      <c r="A43" s="6">
        <v>44013</v>
      </c>
      <c r="B43" s="2">
        <f t="shared" si="7"/>
        <v>4.9058776279087946E-2</v>
      </c>
      <c r="C43" s="2">
        <f t="shared" si="7"/>
        <v>0.16513178742912138</v>
      </c>
      <c r="D43" s="43">
        <f t="shared" si="8"/>
        <v>8.7171009180714076E-2</v>
      </c>
      <c r="E43" s="43">
        <f t="shared" si="9"/>
        <v>2.7429230849850939E-2</v>
      </c>
      <c r="F43" s="2">
        <f t="shared" si="10"/>
        <v>0.32501088177519533</v>
      </c>
      <c r="G43" s="2">
        <f t="shared" si="11"/>
        <v>0.17675829133912213</v>
      </c>
      <c r="H43" s="2">
        <f t="shared" si="12"/>
        <v>-7.0533849495865386E-2</v>
      </c>
      <c r="I43" s="2">
        <f t="shared" si="13"/>
        <v>4.8695183415026877E-2</v>
      </c>
      <c r="J43" s="75">
        <v>1482.959961</v>
      </c>
      <c r="K43" s="75">
        <v>105.103409</v>
      </c>
      <c r="L43" s="75">
        <v>6.5432420000000002</v>
      </c>
      <c r="M43" s="75">
        <v>91.953261999999995</v>
      </c>
      <c r="N43" s="75">
        <v>286.15200800000002</v>
      </c>
      <c r="O43" s="75">
        <v>34.179732999999999</v>
      </c>
      <c r="P43" s="75">
        <v>12.496783000000001</v>
      </c>
      <c r="Q43" s="75">
        <v>116.94000200000001</v>
      </c>
    </row>
    <row r="44" spans="1:17" x14ac:dyDescent="0.3">
      <c r="A44" s="6">
        <v>44044</v>
      </c>
      <c r="B44" s="2">
        <f t="shared" si="7"/>
        <v>0.10197179760539732</v>
      </c>
      <c r="C44" s="2">
        <f t="shared" si="7"/>
        <v>0.21437975432366807</v>
      </c>
      <c r="D44" s="43">
        <f t="shared" si="8"/>
        <v>3.1770183649022732E-2</v>
      </c>
      <c r="E44" s="43">
        <f t="shared" si="9"/>
        <v>4.6836848485048987E-2</v>
      </c>
      <c r="F44" s="2">
        <f t="shared" si="10"/>
        <v>0.74145207116631506</v>
      </c>
      <c r="G44" s="2">
        <f t="shared" si="11"/>
        <v>-8.333008335670633E-3</v>
      </c>
      <c r="H44" s="2">
        <f t="shared" si="12"/>
        <v>-1.5203112673077834E-3</v>
      </c>
      <c r="I44" s="2">
        <f t="shared" si="13"/>
        <v>0.12767224854331705</v>
      </c>
      <c r="J44" s="75">
        <v>1634.1800539999999</v>
      </c>
      <c r="K44" s="75">
        <v>127.635452</v>
      </c>
      <c r="L44" s="75">
        <v>6.7511219999999996</v>
      </c>
      <c r="M44" s="75">
        <v>96.260063000000002</v>
      </c>
      <c r="N44" s="75">
        <v>498.32000699999998</v>
      </c>
      <c r="O44" s="75">
        <v>33.894913000000003</v>
      </c>
      <c r="P44" s="75">
        <v>12.477784</v>
      </c>
      <c r="Q44" s="75">
        <v>131.86999499999999</v>
      </c>
    </row>
    <row r="45" spans="1:17" x14ac:dyDescent="0.3">
      <c r="A45" s="6">
        <v>44075</v>
      </c>
      <c r="B45" s="2">
        <f t="shared" si="7"/>
        <v>-0.10071110438360542</v>
      </c>
      <c r="C45" s="2">
        <f t="shared" si="7"/>
        <v>-0.10090825705698125</v>
      </c>
      <c r="D45" s="43">
        <f t="shared" si="8"/>
        <v>-2.346054478055648E-2</v>
      </c>
      <c r="E45" s="43">
        <f t="shared" si="9"/>
        <v>-3.9125779504216585E-2</v>
      </c>
      <c r="F45" s="2">
        <f t="shared" si="10"/>
        <v>-0.13908732546634428</v>
      </c>
      <c r="G45" s="2">
        <f t="shared" si="11"/>
        <v>-2.8843679286033264E-2</v>
      </c>
      <c r="H45" s="2">
        <f t="shared" si="12"/>
        <v>-0.10781457669086103</v>
      </c>
      <c r="I45" s="2">
        <f t="shared" si="13"/>
        <v>-5.9073278951743302E-2</v>
      </c>
      <c r="J45" s="75">
        <v>1469.599976</v>
      </c>
      <c r="K45" s="75">
        <v>114.75598100000001</v>
      </c>
      <c r="L45" s="75">
        <v>6.5927369999999996</v>
      </c>
      <c r="M45" s="75">
        <v>92.493813000000003</v>
      </c>
      <c r="N45" s="75">
        <v>429.01001000000002</v>
      </c>
      <c r="O45" s="75">
        <v>32.917259000000001</v>
      </c>
      <c r="P45" s="75">
        <v>11.132497000000001</v>
      </c>
      <c r="Q45" s="75">
        <v>124.08000199999999</v>
      </c>
    </row>
    <row r="46" spans="1:17" x14ac:dyDescent="0.3">
      <c r="A46" s="6">
        <v>44105</v>
      </c>
      <c r="B46" s="2">
        <f t="shared" si="7"/>
        <v>0.10302805965750772</v>
      </c>
      <c r="C46" s="2">
        <f t="shared" si="7"/>
        <v>-6.001204416526229E-2</v>
      </c>
      <c r="D46" s="43">
        <f t="shared" si="8"/>
        <v>0.16066073923470636</v>
      </c>
      <c r="E46" s="43">
        <f t="shared" si="9"/>
        <v>1.8385835169320908E-2</v>
      </c>
      <c r="F46" s="2">
        <f t="shared" si="10"/>
        <v>-9.5498939523579018E-2</v>
      </c>
      <c r="G46" s="2">
        <f t="shared" si="11"/>
        <v>-3.3242530916684165E-2</v>
      </c>
      <c r="H46" s="2">
        <f t="shared" si="12"/>
        <v>-3.4874565876819918E-2</v>
      </c>
      <c r="I46" s="2">
        <f t="shared" si="13"/>
        <v>-2.2807881643973515E-2</v>
      </c>
      <c r="J46" s="75">
        <v>1621.01001</v>
      </c>
      <c r="K46" s="75">
        <v>107.86924</v>
      </c>
      <c r="L46" s="75">
        <v>7.6519310000000003</v>
      </c>
      <c r="M46" s="75">
        <v>94.194389000000001</v>
      </c>
      <c r="N46" s="75">
        <v>388.040009</v>
      </c>
      <c r="O46" s="75">
        <v>31.823005999999999</v>
      </c>
      <c r="P46" s="75">
        <v>10.744256</v>
      </c>
      <c r="Q46" s="75">
        <v>121.25</v>
      </c>
    </row>
    <row r="47" spans="1:17" x14ac:dyDescent="0.3">
      <c r="A47" s="6">
        <v>44136</v>
      </c>
      <c r="B47" s="2">
        <f t="shared" si="7"/>
        <v>8.619933198315044E-2</v>
      </c>
      <c r="C47" s="2">
        <f t="shared" si="7"/>
        <v>9.3606546222074094E-2</v>
      </c>
      <c r="D47" s="43">
        <f t="shared" si="8"/>
        <v>0.17464428260003895</v>
      </c>
      <c r="E47" s="43">
        <f t="shared" si="9"/>
        <v>0.21352351465436015</v>
      </c>
      <c r="F47" s="2">
        <f t="shared" si="10"/>
        <v>0.46273570465771208</v>
      </c>
      <c r="G47" s="2">
        <f t="shared" si="11"/>
        <v>0.13807070897073648</v>
      </c>
      <c r="H47" s="2">
        <f t="shared" si="12"/>
        <v>0.23534342443069112</v>
      </c>
      <c r="I47" s="2">
        <f t="shared" si="13"/>
        <v>0.22070098969072172</v>
      </c>
      <c r="J47" s="75">
        <v>1760.73999</v>
      </c>
      <c r="K47" s="75">
        <v>117.96650700000001</v>
      </c>
      <c r="L47" s="75">
        <v>8.9882969999999993</v>
      </c>
      <c r="M47" s="75">
        <v>114.307106</v>
      </c>
      <c r="N47" s="75">
        <v>567.59997599999997</v>
      </c>
      <c r="O47" s="75">
        <v>36.216830999999999</v>
      </c>
      <c r="P47" s="75">
        <v>13.272845999999999</v>
      </c>
      <c r="Q47" s="75">
        <v>148.009995</v>
      </c>
    </row>
    <row r="48" spans="1:17" x14ac:dyDescent="0.3">
      <c r="A48" s="6">
        <v>44166</v>
      </c>
      <c r="B48" s="2">
        <f t="shared" si="7"/>
        <v>-5.0319667016820446E-3</v>
      </c>
      <c r="C48" s="2">
        <f t="shared" si="7"/>
        <v>0.1164965493129333</v>
      </c>
      <c r="D48" s="43">
        <f t="shared" si="8"/>
        <v>-3.1938419480353031E-2</v>
      </c>
      <c r="E48" s="43">
        <f t="shared" si="9"/>
        <v>7.7960691262711102E-2</v>
      </c>
      <c r="F48" s="2">
        <f t="shared" si="10"/>
        <v>0.24325231296345229</v>
      </c>
      <c r="G48" s="2">
        <f t="shared" si="11"/>
        <v>-2.9272826217180636E-2</v>
      </c>
      <c r="H48" s="2">
        <f t="shared" si="12"/>
        <v>-4.9374188474725078E-2</v>
      </c>
      <c r="I48" s="2">
        <f t="shared" si="13"/>
        <v>0.22410647334999223</v>
      </c>
      <c r="J48" s="75">
        <v>1751.880005</v>
      </c>
      <c r="K48" s="75">
        <v>131.70919799999999</v>
      </c>
      <c r="L48" s="75">
        <v>8.7012250000000009</v>
      </c>
      <c r="M48" s="75">
        <v>123.21856699999999</v>
      </c>
      <c r="N48" s="75">
        <v>705.669983</v>
      </c>
      <c r="O48" s="75">
        <v>35.156661999999997</v>
      </c>
      <c r="P48" s="75">
        <v>12.617509999999999</v>
      </c>
      <c r="Q48" s="75">
        <v>181.179993</v>
      </c>
    </row>
    <row r="49" spans="1:17" x14ac:dyDescent="0.3">
      <c r="A49" s="6">
        <v>44197</v>
      </c>
      <c r="B49" s="2">
        <f t="shared" si="7"/>
        <v>4.7868566774355026E-2</v>
      </c>
      <c r="C49" s="2">
        <f t="shared" si="7"/>
        <v>-5.5014684699544736E-3</v>
      </c>
      <c r="D49" s="43">
        <f t="shared" si="8"/>
        <v>0.19795235728302618</v>
      </c>
      <c r="E49" s="43">
        <f t="shared" si="9"/>
        <v>1.2591373506234849E-2</v>
      </c>
      <c r="F49" s="2">
        <f t="shared" si="10"/>
        <v>0.12450585701049999</v>
      </c>
      <c r="G49" s="2">
        <f t="shared" si="11"/>
        <v>-2.4721488063912278E-2</v>
      </c>
      <c r="H49" s="2">
        <f t="shared" si="12"/>
        <v>2.9992684769023503E-2</v>
      </c>
      <c r="I49" s="2">
        <f t="shared" si="13"/>
        <v>-7.180701789739008E-2</v>
      </c>
      <c r="J49" s="75">
        <v>1835.73999</v>
      </c>
      <c r="K49" s="75">
        <v>130.98460399999999</v>
      </c>
      <c r="L49" s="75">
        <v>10.423653</v>
      </c>
      <c r="M49" s="75">
        <v>124.77005800000001</v>
      </c>
      <c r="N49" s="75">
        <v>793.53002900000001</v>
      </c>
      <c r="O49" s="75">
        <v>34.287537</v>
      </c>
      <c r="P49" s="75">
        <v>12.995943</v>
      </c>
      <c r="Q49" s="75">
        <v>168.16999799999999</v>
      </c>
    </row>
    <row r="50" spans="1:17" x14ac:dyDescent="0.3">
      <c r="A50" s="6">
        <v>44228</v>
      </c>
      <c r="B50" s="2">
        <f t="shared" ref="B50:C62" si="14">J50/J49-1</f>
        <v>0.10955799628246909</v>
      </c>
      <c r="C50" s="2">
        <f t="shared" si="14"/>
        <v>-8.108523960571723E-2</v>
      </c>
      <c r="D50" s="43">
        <f t="shared" si="8"/>
        <v>0.11111114308966341</v>
      </c>
      <c r="E50" s="43">
        <f t="shared" si="9"/>
        <v>0.15201578250448522</v>
      </c>
      <c r="F50" s="2">
        <f t="shared" si="10"/>
        <v>-0.14874046940446661</v>
      </c>
      <c r="G50" s="2">
        <f t="shared" si="11"/>
        <v>-5.6982599829203173E-2</v>
      </c>
      <c r="H50" s="2">
        <f t="shared" si="12"/>
        <v>6.3066681655959966E-2</v>
      </c>
      <c r="I50" s="2">
        <f t="shared" si="13"/>
        <v>0.12410058421954684</v>
      </c>
      <c r="J50" s="75">
        <v>2036.8599850000001</v>
      </c>
      <c r="K50" s="75">
        <v>120.363686</v>
      </c>
      <c r="L50" s="75">
        <v>11.581837</v>
      </c>
      <c r="M50" s="75">
        <v>143.737076</v>
      </c>
      <c r="N50" s="75">
        <v>675.5</v>
      </c>
      <c r="O50" s="75">
        <v>32.333744000000003</v>
      </c>
      <c r="P50" s="75">
        <v>13.815554000000001</v>
      </c>
      <c r="Q50" s="75">
        <v>189.03999300000001</v>
      </c>
    </row>
    <row r="51" spans="1:17" x14ac:dyDescent="0.3">
      <c r="A51" s="6">
        <v>44256</v>
      </c>
      <c r="B51" s="2">
        <f t="shared" si="14"/>
        <v>1.5597487423761214E-2</v>
      </c>
      <c r="C51" s="2">
        <f t="shared" si="14"/>
        <v>8.8449019416039221E-3</v>
      </c>
      <c r="D51" s="43">
        <f t="shared" si="8"/>
        <v>4.7008518596833859E-2</v>
      </c>
      <c r="E51" s="43">
        <f t="shared" si="9"/>
        <v>3.4382019848518297E-2</v>
      </c>
      <c r="F51" s="2">
        <f t="shared" si="10"/>
        <v>-1.1206524056254663E-2</v>
      </c>
      <c r="G51" s="2">
        <f t="shared" si="11"/>
        <v>8.1815362922400769E-2</v>
      </c>
      <c r="H51" s="2">
        <f t="shared" si="12"/>
        <v>0.13265295043542946</v>
      </c>
      <c r="I51" s="2">
        <f t="shared" si="13"/>
        <v>-2.3910226234509113E-2</v>
      </c>
      <c r="J51" s="75">
        <v>2068.6298830000001</v>
      </c>
      <c r="K51" s="75">
        <v>121.428291</v>
      </c>
      <c r="L51" s="75">
        <v>12.126282</v>
      </c>
      <c r="M51" s="75">
        <v>148.679047</v>
      </c>
      <c r="N51" s="75">
        <v>667.92999299999997</v>
      </c>
      <c r="O51" s="75">
        <v>34.979140999999998</v>
      </c>
      <c r="P51" s="75">
        <v>15.648228</v>
      </c>
      <c r="Q51" s="75">
        <v>184.520004</v>
      </c>
    </row>
    <row r="52" spans="1:17" x14ac:dyDescent="0.3">
      <c r="A52" s="6">
        <v>44287</v>
      </c>
      <c r="B52" s="2">
        <f t="shared" si="14"/>
        <v>0.16508039297235655</v>
      </c>
      <c r="C52" s="2">
        <f t="shared" si="14"/>
        <v>7.6217930136231571E-2</v>
      </c>
      <c r="D52" s="43">
        <f t="shared" si="8"/>
        <v>-5.7959232681542461E-2</v>
      </c>
      <c r="E52" s="43">
        <f t="shared" si="9"/>
        <v>1.0379075136256466E-2</v>
      </c>
      <c r="F52" s="2">
        <f t="shared" si="10"/>
        <v>6.2147245123038042E-2</v>
      </c>
      <c r="G52" s="2">
        <f t="shared" si="11"/>
        <v>6.6795608274085483E-2</v>
      </c>
      <c r="H52" s="2">
        <f t="shared" si="12"/>
        <v>2.4023934211592435E-2</v>
      </c>
      <c r="I52" s="2">
        <f t="shared" si="13"/>
        <v>8.1291999104877721E-3</v>
      </c>
      <c r="J52" s="75">
        <v>2410.1201169999999</v>
      </c>
      <c r="K52" s="75">
        <v>130.68330399999999</v>
      </c>
      <c r="L52" s="75">
        <v>11.423451999999999</v>
      </c>
      <c r="M52" s="75">
        <v>150.22219799999999</v>
      </c>
      <c r="N52" s="75">
        <v>709.44000200000005</v>
      </c>
      <c r="O52" s="75">
        <v>37.315593999999997</v>
      </c>
      <c r="P52" s="75">
        <v>16.024159999999998</v>
      </c>
      <c r="Q52" s="75">
        <v>186.020004</v>
      </c>
    </row>
    <row r="53" spans="1:17" x14ac:dyDescent="0.3">
      <c r="A53" s="6">
        <v>44317</v>
      </c>
      <c r="B53" s="2">
        <f t="shared" si="14"/>
        <v>5.9745652917597702E-4</v>
      </c>
      <c r="C53" s="2">
        <f t="shared" si="14"/>
        <v>-5.2107253119342611E-2</v>
      </c>
      <c r="D53" s="43">
        <f t="shared" si="8"/>
        <v>0.25909873827981267</v>
      </c>
      <c r="E53" s="43">
        <f t="shared" si="9"/>
        <v>7.4100133989518646E-2</v>
      </c>
      <c r="F53" s="2">
        <f t="shared" si="10"/>
        <v>-0.11871339473750175</v>
      </c>
      <c r="G53" s="2">
        <f t="shared" si="11"/>
        <v>2.0698049185550182E-3</v>
      </c>
      <c r="H53" s="2">
        <f t="shared" si="12"/>
        <v>9.257489940190311E-2</v>
      </c>
      <c r="I53" s="2">
        <f t="shared" si="13"/>
        <v>-3.9619448669617308E-2</v>
      </c>
      <c r="J53" s="75">
        <v>2411.5600589999999</v>
      </c>
      <c r="K53" s="75">
        <v>123.873756</v>
      </c>
      <c r="L53" s="75">
        <v>14.383254000000001</v>
      </c>
      <c r="M53" s="75">
        <v>161.35368299999999</v>
      </c>
      <c r="N53" s="75">
        <v>625.21997099999999</v>
      </c>
      <c r="O53" s="75">
        <v>37.392829999999996</v>
      </c>
      <c r="P53" s="75">
        <v>17.507594999999998</v>
      </c>
      <c r="Q53" s="75">
        <v>178.64999399999999</v>
      </c>
    </row>
    <row r="54" spans="1:17" x14ac:dyDescent="0.3">
      <c r="A54" s="6">
        <v>44348</v>
      </c>
      <c r="B54" s="2">
        <f t="shared" si="14"/>
        <v>3.9294069681720556E-2</v>
      </c>
      <c r="C54" s="2">
        <f t="shared" si="14"/>
        <v>0.10097626328534037</v>
      </c>
      <c r="D54" s="43">
        <f t="shared" si="8"/>
        <v>2.271168958011871E-2</v>
      </c>
      <c r="E54" s="43">
        <f t="shared" si="9"/>
        <v>-5.2971328829227837E-2</v>
      </c>
      <c r="F54" s="2">
        <f t="shared" si="10"/>
        <v>8.7137397279333006E-2</v>
      </c>
      <c r="G54" s="2">
        <f t="shared" si="11"/>
        <v>2.1065348624321967E-2</v>
      </c>
      <c r="H54" s="2">
        <f t="shared" si="12"/>
        <v>-5.9980254283925616E-3</v>
      </c>
      <c r="I54" s="2">
        <f t="shared" si="13"/>
        <v>-1.6120851367059097E-2</v>
      </c>
      <c r="J54" s="75">
        <v>2506.320068</v>
      </c>
      <c r="K54" s="75">
        <v>136.38206500000001</v>
      </c>
      <c r="L54" s="75">
        <v>14.709922000000001</v>
      </c>
      <c r="M54" s="75">
        <v>152.80656400000001</v>
      </c>
      <c r="N54" s="75">
        <v>679.70001200000002</v>
      </c>
      <c r="O54" s="75">
        <v>38.180523000000001</v>
      </c>
      <c r="P54" s="75">
        <v>17.402584000000001</v>
      </c>
      <c r="Q54" s="75">
        <v>175.770004</v>
      </c>
    </row>
    <row r="55" spans="1:17" x14ac:dyDescent="0.3">
      <c r="A55" s="6">
        <v>44378</v>
      </c>
      <c r="B55" s="2">
        <f t="shared" si="14"/>
        <v>7.9040126011551415E-2</v>
      </c>
      <c r="C55" s="2">
        <f t="shared" si="14"/>
        <v>6.4982349402027184E-2</v>
      </c>
      <c r="D55" s="43">
        <f t="shared" si="8"/>
        <v>-6.1238258095454245E-2</v>
      </c>
      <c r="E55" s="43">
        <f t="shared" si="9"/>
        <v>-2.4173856824632245E-2</v>
      </c>
      <c r="F55" s="2">
        <f t="shared" si="10"/>
        <v>1.1034279634527966E-2</v>
      </c>
      <c r="G55" s="2">
        <f t="shared" si="11"/>
        <v>9.3207314106200201E-2</v>
      </c>
      <c r="H55" s="2">
        <f t="shared" si="12"/>
        <v>-4.6626294118160772E-2</v>
      </c>
      <c r="I55" s="2">
        <f t="shared" si="13"/>
        <v>1.4223132179025377E-3</v>
      </c>
      <c r="J55" s="75">
        <v>2704.419922</v>
      </c>
      <c r="K55" s="75">
        <v>145.24449200000001</v>
      </c>
      <c r="L55" s="75">
        <v>13.809112000000001</v>
      </c>
      <c r="M55" s="75">
        <v>149.11264</v>
      </c>
      <c r="N55" s="75">
        <v>687.20001200000002</v>
      </c>
      <c r="O55" s="75">
        <v>41.739227</v>
      </c>
      <c r="P55" s="75">
        <v>16.591166000000001</v>
      </c>
      <c r="Q55" s="75">
        <v>176.020004</v>
      </c>
    </row>
    <row r="56" spans="1:17" x14ac:dyDescent="0.3">
      <c r="A56" s="6">
        <v>44409</v>
      </c>
      <c r="B56" s="2">
        <f t="shared" si="14"/>
        <v>7.5735305132839548E-2</v>
      </c>
      <c r="C56" s="2">
        <f t="shared" si="14"/>
        <v>4.0929669126454682E-2</v>
      </c>
      <c r="D56" s="43">
        <f t="shared" si="8"/>
        <v>-6.5949787357796885E-2</v>
      </c>
      <c r="E56" s="43">
        <f t="shared" si="9"/>
        <v>5.9900663015556743E-2</v>
      </c>
      <c r="F56" s="2">
        <f t="shared" si="10"/>
        <v>7.0605294168708532E-2</v>
      </c>
      <c r="G56" s="2">
        <f t="shared" si="11"/>
        <v>8.589735023123457E-2</v>
      </c>
      <c r="H56" s="2">
        <f t="shared" si="12"/>
        <v>-4.9529852211713243E-2</v>
      </c>
      <c r="I56" s="2">
        <f t="shared" si="13"/>
        <v>2.9996584933607906E-2</v>
      </c>
      <c r="J56" s="75">
        <v>2909.23999</v>
      </c>
      <c r="K56" s="75">
        <v>151.189301</v>
      </c>
      <c r="L56" s="75">
        <v>12.898403999999999</v>
      </c>
      <c r="M56" s="75">
        <v>158.04458600000001</v>
      </c>
      <c r="N56" s="75">
        <v>735.71997099999999</v>
      </c>
      <c r="O56" s="75">
        <v>45.324516000000003</v>
      </c>
      <c r="P56" s="75">
        <v>15.769408</v>
      </c>
      <c r="Q56" s="75">
        <v>181.300003</v>
      </c>
    </row>
    <row r="57" spans="1:17" x14ac:dyDescent="0.3">
      <c r="A57" s="6">
        <v>44440</v>
      </c>
      <c r="B57" s="2">
        <f t="shared" si="14"/>
        <v>-8.3846616930355111E-2</v>
      </c>
      <c r="C57" s="2">
        <f t="shared" si="14"/>
        <v>-6.6640317359493495E-2</v>
      </c>
      <c r="D57" s="43">
        <f t="shared" si="8"/>
        <v>8.6722899980493873E-2</v>
      </c>
      <c r="E57" s="43">
        <f t="shared" si="9"/>
        <v>2.3382325795076486E-2</v>
      </c>
      <c r="F57" s="2">
        <f t="shared" si="10"/>
        <v>5.4042313063702219E-2</v>
      </c>
      <c r="G57" s="2">
        <f t="shared" si="11"/>
        <v>-6.6420698237571907E-2</v>
      </c>
      <c r="H57" s="2">
        <f t="shared" si="12"/>
        <v>2.8272843216435417E-2</v>
      </c>
      <c r="I57" s="2">
        <f t="shared" si="13"/>
        <v>-6.6905707662895164E-2</v>
      </c>
      <c r="J57" s="75">
        <v>2665.3100589999999</v>
      </c>
      <c r="K57" s="75">
        <v>141.11399800000001</v>
      </c>
      <c r="L57" s="75">
        <v>14.016991000000001</v>
      </c>
      <c r="M57" s="75">
        <v>161.740036</v>
      </c>
      <c r="N57" s="75">
        <v>775.47997999999995</v>
      </c>
      <c r="O57" s="75">
        <v>42.314030000000002</v>
      </c>
      <c r="P57" s="75">
        <v>16.215254000000002</v>
      </c>
      <c r="Q57" s="75">
        <v>169.16999799999999</v>
      </c>
    </row>
    <row r="58" spans="1:17" x14ac:dyDescent="0.3">
      <c r="A58" s="6">
        <v>44470</v>
      </c>
      <c r="B58" s="2">
        <f t="shared" si="14"/>
        <v>0.11259472495016021</v>
      </c>
      <c r="C58" s="2">
        <f t="shared" si="14"/>
        <v>5.8657249580583715E-2</v>
      </c>
      <c r="D58" s="43">
        <f t="shared" si="8"/>
        <v>0.20621472896715121</v>
      </c>
      <c r="E58" s="43">
        <f t="shared" si="9"/>
        <v>3.787648470660665E-2</v>
      </c>
      <c r="F58" s="2">
        <f t="shared" si="10"/>
        <v>0.43652967030818779</v>
      </c>
      <c r="G58" s="2">
        <f t="shared" si="11"/>
        <v>1.6972928364421991E-2</v>
      </c>
      <c r="H58" s="2">
        <f t="shared" si="12"/>
        <v>1.195540939413986E-3</v>
      </c>
      <c r="I58" s="2">
        <f t="shared" si="13"/>
        <v>-5.9106816328025058E-4</v>
      </c>
      <c r="J58" s="75">
        <v>2965.4099120000001</v>
      </c>
      <c r="K58" s="75">
        <v>149.391357</v>
      </c>
      <c r="L58" s="75">
        <v>16.907501</v>
      </c>
      <c r="M58" s="75">
        <v>167.86618000000001</v>
      </c>
      <c r="N58" s="75">
        <v>1114</v>
      </c>
      <c r="O58" s="75">
        <v>43.032223000000002</v>
      </c>
      <c r="P58" s="75">
        <v>16.234639999999999</v>
      </c>
      <c r="Q58" s="75">
        <v>169.070007</v>
      </c>
    </row>
    <row r="59" spans="1:17" x14ac:dyDescent="0.3">
      <c r="A59" s="6">
        <v>44501</v>
      </c>
      <c r="B59" s="2">
        <f t="shared" si="14"/>
        <v>-3.9242423966106998E-2</v>
      </c>
      <c r="C59" s="2">
        <f t="shared" si="14"/>
        <v>0.10347140765312135</v>
      </c>
      <c r="D59" s="43">
        <f t="shared" si="8"/>
        <v>0.12353629315177916</v>
      </c>
      <c r="E59" s="43">
        <f t="shared" si="9"/>
        <v>-5.9467362633736087E-2</v>
      </c>
      <c r="F59" s="2">
        <f t="shared" si="10"/>
        <v>2.7612217235188474E-2</v>
      </c>
      <c r="G59" s="2">
        <f t="shared" si="11"/>
        <v>0.22839494022886053</v>
      </c>
      <c r="H59" s="2">
        <f t="shared" si="12"/>
        <v>-6.2424482464655706E-2</v>
      </c>
      <c r="I59" s="2">
        <f t="shared" si="13"/>
        <v>-0.14295860885603451</v>
      </c>
      <c r="J59" s="75">
        <v>2849.040039</v>
      </c>
      <c r="K59" s="75">
        <v>164.84909099999999</v>
      </c>
      <c r="L59" s="75">
        <v>18.996191</v>
      </c>
      <c r="M59" s="75">
        <v>157.88362100000001</v>
      </c>
      <c r="N59" s="75">
        <v>1144.76001</v>
      </c>
      <c r="O59" s="75">
        <v>52.860565000000001</v>
      </c>
      <c r="P59" s="75">
        <v>15.221201000000001</v>
      </c>
      <c r="Q59" s="75">
        <v>144.89999399999999</v>
      </c>
    </row>
    <row r="60" spans="1:17" x14ac:dyDescent="0.3">
      <c r="A60" s="6">
        <v>44531</v>
      </c>
      <c r="B60" s="2">
        <f t="shared" si="14"/>
        <v>1.5636863080252361E-2</v>
      </c>
      <c r="C60" s="2">
        <f t="shared" si="14"/>
        <v>7.5796377912693558E-2</v>
      </c>
      <c r="D60" s="43">
        <f t="shared" si="8"/>
        <v>8.7784335291217097E-2</v>
      </c>
      <c r="E60" s="43">
        <f t="shared" si="9"/>
        <v>-3.0220170843433536E-3</v>
      </c>
      <c r="F60" s="2">
        <f t="shared" si="10"/>
        <v>-7.6854519926844667E-2</v>
      </c>
      <c r="G60" s="2">
        <f t="shared" si="11"/>
        <v>0.10866049199436278</v>
      </c>
      <c r="H60" s="2">
        <f t="shared" si="12"/>
        <v>2.5873254022465098E-2</v>
      </c>
      <c r="I60" s="2">
        <f t="shared" si="13"/>
        <v>6.8944136740267892E-2</v>
      </c>
      <c r="J60" s="75">
        <v>2893.5900879999999</v>
      </c>
      <c r="K60" s="75">
        <v>177.344055</v>
      </c>
      <c r="L60" s="75">
        <v>20.663758999999999</v>
      </c>
      <c r="M60" s="75">
        <v>157.40649400000001</v>
      </c>
      <c r="N60" s="75">
        <v>1056.780029</v>
      </c>
      <c r="O60" s="75">
        <v>58.604419999999998</v>
      </c>
      <c r="P60" s="75">
        <v>15.615023000000001</v>
      </c>
      <c r="Q60" s="75">
        <v>154.88999899999999</v>
      </c>
    </row>
    <row r="61" spans="1:17" x14ac:dyDescent="0.3">
      <c r="A61" s="6">
        <v>44562</v>
      </c>
      <c r="B61" s="2">
        <f t="shared" si="14"/>
        <v>-6.2075177042146379E-2</v>
      </c>
      <c r="C61" s="2">
        <f t="shared" si="14"/>
        <v>-1.5712130863366092E-2</v>
      </c>
      <c r="D61" s="43">
        <f t="shared" si="8"/>
        <v>-2.2628796628919257E-2</v>
      </c>
      <c r="E61" s="43">
        <f t="shared" si="9"/>
        <v>-6.1572491411948982E-2</v>
      </c>
      <c r="F61" s="2">
        <f t="shared" si="10"/>
        <v>-0.11360931764920779</v>
      </c>
      <c r="G61" s="2">
        <f t="shared" si="11"/>
        <v>-0.10770532325036231</v>
      </c>
      <c r="H61" s="2">
        <f t="shared" si="12"/>
        <v>9.4577574429445255E-2</v>
      </c>
      <c r="I61" s="2">
        <f t="shared" si="13"/>
        <v>-7.6957828632951308E-2</v>
      </c>
      <c r="J61" s="75">
        <v>2713.969971</v>
      </c>
      <c r="K61" s="75">
        <v>174.557602</v>
      </c>
      <c r="L61" s="75">
        <v>20.196162999999999</v>
      </c>
      <c r="M61" s="75">
        <v>147.714584</v>
      </c>
      <c r="N61" s="75">
        <v>936.71997099999999</v>
      </c>
      <c r="O61" s="75">
        <v>52.292411999999999</v>
      </c>
      <c r="P61" s="75">
        <v>17.091854000000001</v>
      </c>
      <c r="Q61" s="75">
        <v>142.970001</v>
      </c>
    </row>
    <row r="62" spans="1:17" x14ac:dyDescent="0.3">
      <c r="A62" s="6">
        <v>44593</v>
      </c>
      <c r="B62" s="2">
        <f t="shared" si="14"/>
        <v>-2.9366467150199194E-3</v>
      </c>
      <c r="C62" s="2">
        <f t="shared" si="14"/>
        <v>-3.3756690814302215E-2</v>
      </c>
      <c r="D62" s="43">
        <f t="shared" si="8"/>
        <v>-0.13547939774500728</v>
      </c>
      <c r="E62" s="43">
        <f t="shared" si="9"/>
        <v>3.2328703576080198E-2</v>
      </c>
      <c r="F62" s="2">
        <f t="shared" si="10"/>
        <v>-6.5078105396772834E-2</v>
      </c>
      <c r="G62" s="2">
        <f t="shared" si="11"/>
        <v>-4.7662995541303377E-2</v>
      </c>
      <c r="H62" s="2">
        <f t="shared" si="12"/>
        <v>5.7423261396918335E-3</v>
      </c>
      <c r="I62" s="2">
        <f t="shared" si="13"/>
        <v>5.5116492585042476E-2</v>
      </c>
      <c r="J62" s="75">
        <v>2706</v>
      </c>
      <c r="K62" s="75">
        <v>168.66511499999999</v>
      </c>
      <c r="L62" s="75">
        <v>17.459999</v>
      </c>
      <c r="M62" s="75">
        <v>152.490005</v>
      </c>
      <c r="N62" s="75">
        <v>875.76000999999997</v>
      </c>
      <c r="O62" s="75">
        <v>49.799999</v>
      </c>
      <c r="P62" s="75">
        <v>17.190000999999999</v>
      </c>
      <c r="Q62" s="75">
        <v>150.85000600000001</v>
      </c>
    </row>
    <row r="63" spans="1:17" x14ac:dyDescent="0.3">
      <c r="A63" s="3"/>
      <c r="B63" s="4"/>
      <c r="C63" s="4"/>
      <c r="D63" s="44"/>
      <c r="E63" s="44"/>
      <c r="F63" s="4"/>
      <c r="G63" s="4"/>
      <c r="H63" s="4"/>
      <c r="I63" s="4"/>
    </row>
    <row r="64" spans="1:17" ht="15.6" x14ac:dyDescent="0.3">
      <c r="A64" s="1" t="s">
        <v>1</v>
      </c>
      <c r="B64" s="14">
        <f t="shared" ref="B64:I64" si="15">AVERAGE(B3:B62)</f>
        <v>2.2349677646796313E-2</v>
      </c>
      <c r="C64" s="14">
        <f t="shared" si="15"/>
        <v>3.107967073883576E-2</v>
      </c>
      <c r="D64" s="70">
        <f t="shared" si="15"/>
        <v>1.5462140818043509E-2</v>
      </c>
      <c r="E64" s="70">
        <f t="shared" si="15"/>
        <v>1.4142727147818078E-2</v>
      </c>
      <c r="F64" s="14">
        <f t="shared" si="15"/>
        <v>6.4371925105144751E-2</v>
      </c>
      <c r="G64" s="14">
        <f t="shared" si="15"/>
        <v>1.2801270172438642E-2</v>
      </c>
      <c r="H64" s="14">
        <f t="shared" si="15"/>
        <v>3.2368302962514097E-3</v>
      </c>
      <c r="I64" s="14">
        <f t="shared" si="15"/>
        <v>8.7758149206241583E-3</v>
      </c>
    </row>
    <row r="65" spans="1:10" ht="15.6" x14ac:dyDescent="0.3">
      <c r="A65" s="1" t="s">
        <v>2</v>
      </c>
      <c r="B65" s="14">
        <f t="shared" ref="B65:I65" si="16">STDEV(B3:B62)</f>
        <v>6.5939844995710858E-2</v>
      </c>
      <c r="C65" s="14">
        <f t="shared" si="16"/>
        <v>8.5100749262736072E-2</v>
      </c>
      <c r="D65" s="70">
        <f t="shared" si="16"/>
        <v>0.10141978057295754</v>
      </c>
      <c r="E65" s="70">
        <f t="shared" si="16"/>
        <v>6.9603405944140787E-2</v>
      </c>
      <c r="F65" s="14">
        <f t="shared" si="16"/>
        <v>0.19913797774184261</v>
      </c>
      <c r="G65" s="14">
        <f t="shared" si="16"/>
        <v>7.0238785131483419E-2</v>
      </c>
      <c r="H65" s="14">
        <f t="shared" si="16"/>
        <v>7.490053179230384E-2</v>
      </c>
      <c r="I65" s="14">
        <f t="shared" si="16"/>
        <v>8.2016583658123712E-2</v>
      </c>
    </row>
    <row r="66" spans="1:10" ht="15.6" x14ac:dyDescent="0.3">
      <c r="A66" s="1" t="s">
        <v>3</v>
      </c>
      <c r="B66" s="14">
        <f t="shared" ref="B66:I66" si="17">B65*(SQRT(12))</f>
        <v>0.22842232355157516</v>
      </c>
      <c r="C66" s="14">
        <f t="shared" si="17"/>
        <v>0.29479764297047711</v>
      </c>
      <c r="D66" s="70">
        <f t="shared" si="17"/>
        <v>0.35132842568969885</v>
      </c>
      <c r="E66" s="70">
        <f t="shared" si="17"/>
        <v>0.24111327095018686</v>
      </c>
      <c r="F66" s="14">
        <f t="shared" si="17"/>
        <v>0.68983419033078319</v>
      </c>
      <c r="G66" s="14">
        <f t="shared" si="17"/>
        <v>0.2433142890192854</v>
      </c>
      <c r="H66" s="14">
        <f t="shared" si="17"/>
        <v>0.25946305315639645</v>
      </c>
      <c r="I66" s="14">
        <f t="shared" si="17"/>
        <v>0.28411377991818709</v>
      </c>
    </row>
    <row r="67" spans="1:10" ht="15.6" x14ac:dyDescent="0.3">
      <c r="A67" s="1" t="s">
        <v>4</v>
      </c>
      <c r="B67" s="14">
        <f t="shared" ref="B67:I67" si="18">(1+B64)^12 -1</f>
        <v>0.30374775217570238</v>
      </c>
      <c r="C67" s="14">
        <f t="shared" si="18"/>
        <v>0.44379884547578796</v>
      </c>
      <c r="D67" s="70">
        <f t="shared" si="18"/>
        <v>0.20216709460065818</v>
      </c>
      <c r="E67" s="70">
        <f t="shared" si="18"/>
        <v>0.18355642099718583</v>
      </c>
      <c r="F67" s="14">
        <f t="shared" si="18"/>
        <v>1.1140776162426111</v>
      </c>
      <c r="G67" s="14">
        <f t="shared" si="18"/>
        <v>0.16490590826749796</v>
      </c>
      <c r="H67" s="14">
        <f t="shared" si="18"/>
        <v>3.9540965567074648E-2</v>
      </c>
      <c r="I67" s="14">
        <f t="shared" si="18"/>
        <v>0.11054443303236949</v>
      </c>
    </row>
    <row r="68" spans="1:10" x14ac:dyDescent="0.3">
      <c r="B68" s="11"/>
      <c r="C68" s="11"/>
      <c r="D68" s="30"/>
      <c r="E68" s="30"/>
      <c r="F68" s="11"/>
      <c r="G68" s="11"/>
      <c r="H68" s="11"/>
      <c r="I68" s="11"/>
    </row>
    <row r="69" spans="1:10" ht="15.6" x14ac:dyDescent="0.3">
      <c r="A69" s="10" t="s">
        <v>5</v>
      </c>
    </row>
    <row r="70" spans="1:10" ht="15.6" x14ac:dyDescent="0.3">
      <c r="B70" s="1" t="s">
        <v>62</v>
      </c>
      <c r="C70" s="1" t="s">
        <v>63</v>
      </c>
      <c r="D70" s="25" t="s">
        <v>64</v>
      </c>
      <c r="E70" s="25" t="s">
        <v>65</v>
      </c>
      <c r="F70" s="1" t="s">
        <v>66</v>
      </c>
      <c r="G70" s="1" t="s">
        <v>67</v>
      </c>
      <c r="H70" s="1" t="s">
        <v>68</v>
      </c>
      <c r="I70" s="1" t="s">
        <v>69</v>
      </c>
    </row>
    <row r="71" spans="1:10" ht="15.6" x14ac:dyDescent="0.3">
      <c r="A71" s="1" t="s">
        <v>62</v>
      </c>
      <c r="B71">
        <v>1</v>
      </c>
      <c r="C71">
        <f>CORREL($B$4:$B$62,C4:C62)</f>
        <v>0.43724386939728066</v>
      </c>
      <c r="D71" s="24">
        <f t="shared" ref="D71:H71" si="19">CORREL($B$4:$B$62,D4:D62)</f>
        <v>0.25661096952996443</v>
      </c>
      <c r="E71" s="24">
        <f t="shared" si="19"/>
        <v>0.50491879926611116</v>
      </c>
      <c r="F71">
        <f t="shared" si="19"/>
        <v>0.38996726193791931</v>
      </c>
      <c r="G71">
        <f t="shared" si="19"/>
        <v>0.23340074198859204</v>
      </c>
      <c r="H71">
        <f t="shared" si="19"/>
        <v>0.36345340760735056</v>
      </c>
      <c r="I71">
        <f>CORREL($B$4:$B$62,I4:I62)</f>
        <v>0.44887839454550388</v>
      </c>
    </row>
    <row r="72" spans="1:10" ht="15.6" x14ac:dyDescent="0.3">
      <c r="A72" s="1" t="s">
        <v>63</v>
      </c>
      <c r="B72">
        <f>CORREL($B$4:$B$62,C$4:C$62)</f>
        <v>0.43724386939728066</v>
      </c>
      <c r="C72">
        <f>CORREL($C$4:$C$62,C$4:C$62)</f>
        <v>0.99999999999999989</v>
      </c>
      <c r="D72" s="24">
        <f>CORREL($C$4:$C$62,D4:D62)</f>
        <v>0.22086630209804653</v>
      </c>
      <c r="E72" s="24">
        <f t="shared" ref="E72:I72" si="20">CORREL($C$4:$C$62,E4:E62)</f>
        <v>0.25958542437368842</v>
      </c>
      <c r="F72">
        <f t="shared" si="20"/>
        <v>0.52960694548603571</v>
      </c>
      <c r="G72">
        <f t="shared" si="20"/>
        <v>0.27288553059231202</v>
      </c>
      <c r="H72">
        <f t="shared" si="20"/>
        <v>0.15608884554946126</v>
      </c>
      <c r="I72">
        <f t="shared" si="20"/>
        <v>0.32667576305394036</v>
      </c>
    </row>
    <row r="73" spans="1:10" ht="15.6" x14ac:dyDescent="0.3">
      <c r="A73" s="1" t="s">
        <v>64</v>
      </c>
      <c r="B73">
        <f>CORREL($B$4:$B$62,D$4:D$62)</f>
        <v>0.25661096952996443</v>
      </c>
      <c r="C73">
        <f>CORREL($C$4:$C$62,D$4:D$62)</f>
        <v>0.22086630209804653</v>
      </c>
      <c r="D73" s="24">
        <f>CORREL($D$4:$D$62,D$4:D$62)</f>
        <v>1</v>
      </c>
      <c r="E73" s="24">
        <f>CORREL($D$4:$D$62,E4:E62)</f>
        <v>0.54071932807131728</v>
      </c>
      <c r="F73">
        <f t="shared" ref="F73:I73" si="21">CORREL($D$4:$D$62,F4:F62)</f>
        <v>0.15443757938861377</v>
      </c>
      <c r="G73">
        <f t="shared" si="21"/>
        <v>0.16770537369204436</v>
      </c>
      <c r="H73">
        <f t="shared" si="21"/>
        <v>0.5155528350728138</v>
      </c>
      <c r="I73">
        <f t="shared" si="21"/>
        <v>0.31595916791826661</v>
      </c>
    </row>
    <row r="74" spans="1:10" ht="15.6" x14ac:dyDescent="0.3">
      <c r="A74" s="1" t="s">
        <v>65</v>
      </c>
      <c r="B74">
        <f>CORREL($B$4:$B$62,E$4:E$62)</f>
        <v>0.50491879926611116</v>
      </c>
      <c r="C74">
        <f>CORREL($C$4:$C$62,E$4:E$62)</f>
        <v>0.25958542437368842</v>
      </c>
      <c r="D74" s="24">
        <f>CORREL($D$4:$D$62,E$4:E$62)</f>
        <v>0.54071932807131728</v>
      </c>
      <c r="E74" s="24">
        <f>CORREL($E$4:$E$62,E$4:E$62)</f>
        <v>1</v>
      </c>
      <c r="F74">
        <f t="shared" ref="F74:I74" si="22">CORREL($D$4:$D$62,G$4:G$62)</f>
        <v>0.16770537369204436</v>
      </c>
      <c r="G74">
        <f t="shared" si="22"/>
        <v>0.5155528350728138</v>
      </c>
      <c r="H74">
        <f t="shared" si="22"/>
        <v>0.31595916791826661</v>
      </c>
      <c r="I74">
        <f t="shared" si="22"/>
        <v>0.22213626810012202</v>
      </c>
    </row>
    <row r="75" spans="1:10" ht="15.6" x14ac:dyDescent="0.3">
      <c r="A75" s="1" t="s">
        <v>66</v>
      </c>
      <c r="B75">
        <f>CORREL($B$4:$B$62,F$4:F$62)</f>
        <v>0.38996726193791931</v>
      </c>
      <c r="C75">
        <f>CORREL($C$4:$C$62,F$4:F$62)</f>
        <v>0.52960694548603571</v>
      </c>
      <c r="D75" s="24">
        <f>CORREL($D$4:$D$62,F$4:F$62)</f>
        <v>0.15443757938861377</v>
      </c>
      <c r="E75" s="24">
        <f>CORREL($E$4:$E$62,F$4:F$62)</f>
        <v>0.24241833845272895</v>
      </c>
      <c r="F75">
        <f>CORREL($F$4:$F$62,F$4:F$62)</f>
        <v>1.0000000000000002</v>
      </c>
      <c r="G75">
        <f>CORREL($F$4:$F$62,G4:G62)</f>
        <v>0.19374957145868815</v>
      </c>
      <c r="H75">
        <f t="shared" ref="H75:I75" si="23">CORREL($F$4:$F$62,H4:H62)</f>
        <v>0.16972586201719178</v>
      </c>
      <c r="I75">
        <f t="shared" si="23"/>
        <v>0.25826898903528023</v>
      </c>
      <c r="J75" t="s">
        <v>6</v>
      </c>
    </row>
    <row r="76" spans="1:10" ht="15.6" x14ac:dyDescent="0.3">
      <c r="A76" s="1" t="s">
        <v>67</v>
      </c>
      <c r="B76">
        <f>CORREL($B$4:$B$62,G$4:G$62)</f>
        <v>0.23340074198859204</v>
      </c>
      <c r="C76">
        <f>CORREL($C$4:$C$62,G$4:G$62)</f>
        <v>0.27288553059231202</v>
      </c>
      <c r="D76" s="24">
        <f>CORREL($D$4:$D$62,G$4:G$62)</f>
        <v>0.16770537369204436</v>
      </c>
      <c r="E76" s="24">
        <f>CORREL($E$4:$E$62,G$4:G$62)</f>
        <v>0.26112906123590168</v>
      </c>
      <c r="F76">
        <f>CORREL($F$4:$F$62,G$4:G$62)</f>
        <v>0.19374957145868815</v>
      </c>
      <c r="G76">
        <f>CORREL($G$4:$G$62,G$4:G$62)</f>
        <v>1</v>
      </c>
      <c r="H76">
        <f>CORREL($G$4:$G$62,H4:H62)</f>
        <v>0.15681214959234444</v>
      </c>
      <c r="I76">
        <f>CORREL($G$4:$G$62,I4:I62)</f>
        <v>0.19135336903193895</v>
      </c>
    </row>
    <row r="77" spans="1:10" ht="15.6" x14ac:dyDescent="0.3">
      <c r="A77" s="1" t="s">
        <v>68</v>
      </c>
      <c r="B77">
        <f>CORREL($B$4:$B$62,H$4:H$62)</f>
        <v>0.36345340760735056</v>
      </c>
      <c r="C77">
        <f>CORREL($C$4:$C$62,H$4:H$62)</f>
        <v>0.15608884554946126</v>
      </c>
      <c r="D77" s="24">
        <f>CORREL($D$4:$D$62,H$4:H$62)</f>
        <v>0.5155528350728138</v>
      </c>
      <c r="E77" s="24">
        <f>CORREL($E$4:$E$62,H$4:H$62)</f>
        <v>0.57590221358296911</v>
      </c>
      <c r="F77">
        <f>CORREL($F$4:$F$62,H$4:H$62)</f>
        <v>0.16972586201719178</v>
      </c>
      <c r="G77">
        <f>CORREL($G$4:$G$62,H$4:H$62)</f>
        <v>0.15681214959234444</v>
      </c>
      <c r="H77">
        <f>CORREL($H$4:$H$62,H$4:H$62)</f>
        <v>1</v>
      </c>
      <c r="I77">
        <f>CORREL(H4:H62,I4:I62)</f>
        <v>0.3973980377065251</v>
      </c>
    </row>
    <row r="78" spans="1:10" ht="15.6" x14ac:dyDescent="0.3">
      <c r="A78" s="1" t="s">
        <v>69</v>
      </c>
      <c r="B78">
        <f>CORREL($B$4:$B$62,I$4:I$62)</f>
        <v>0.44887839454550388</v>
      </c>
      <c r="C78">
        <f>CORREL($C$4:$C$62,I$4:I$62)</f>
        <v>0.32667576305394036</v>
      </c>
      <c r="D78" s="24">
        <f>CORREL($D$4:$D$62,I$4:I$62)</f>
        <v>0.31595916791826661</v>
      </c>
      <c r="E78" s="24">
        <f>CORREL($E$4:$E$62,I$4:I$62)</f>
        <v>0.71541994688410371</v>
      </c>
      <c r="F78">
        <f>CORREL($F$4:$F$62,I$4:I$62)</f>
        <v>0.25826898903528023</v>
      </c>
      <c r="G78">
        <f>CORREL($G$4:$G$62,I$4:I$62)</f>
        <v>0.19135336903193895</v>
      </c>
      <c r="H78">
        <f>CORREL($H$4:$H$62,I$4:I$62)</f>
        <v>0.3973980377065251</v>
      </c>
      <c r="I78">
        <v>1</v>
      </c>
    </row>
    <row r="80" spans="1:10" ht="15.6" x14ac:dyDescent="0.3">
      <c r="A80" s="10" t="s">
        <v>7</v>
      </c>
    </row>
    <row r="81" spans="1:12" ht="15.6" x14ac:dyDescent="0.3">
      <c r="B81" s="1" t="s">
        <v>62</v>
      </c>
      <c r="C81" s="1" t="s">
        <v>63</v>
      </c>
      <c r="D81" s="25" t="s">
        <v>64</v>
      </c>
      <c r="E81" s="25" t="s">
        <v>65</v>
      </c>
      <c r="F81" s="1" t="s">
        <v>66</v>
      </c>
      <c r="G81" s="1" t="s">
        <v>67</v>
      </c>
      <c r="H81" s="1" t="s">
        <v>68</v>
      </c>
      <c r="I81" s="1" t="s">
        <v>69</v>
      </c>
    </row>
    <row r="82" spans="1:12" ht="15.6" x14ac:dyDescent="0.3">
      <c r="A82" s="1" t="s">
        <v>62</v>
      </c>
      <c r="B82">
        <f>B71*$B$66*B66</f>
        <v>5.2176757896700489E-2</v>
      </c>
      <c r="C82">
        <f>C71*$B$66*C66</f>
        <v>2.9443286215474287E-2</v>
      </c>
      <c r="D82" s="24">
        <f>D71*$B$66*D66</f>
        <v>2.0593352435139461E-2</v>
      </c>
      <c r="E82" s="24">
        <f t="shared" ref="E82:I82" si="24">E71*$B$66*E66</f>
        <v>2.7808732879238029E-2</v>
      </c>
      <c r="F82">
        <f t="shared" si="24"/>
        <v>6.1448517510101788E-2</v>
      </c>
      <c r="G82">
        <f t="shared" si="24"/>
        <v>1.2972043358153244E-2</v>
      </c>
      <c r="H82">
        <f t="shared" si="24"/>
        <v>2.154084889068332E-2</v>
      </c>
      <c r="I82">
        <f t="shared" si="24"/>
        <v>2.9131278520863425E-2</v>
      </c>
    </row>
    <row r="83" spans="1:12" ht="15.6" x14ac:dyDescent="0.3">
      <c r="A83" s="1" t="s">
        <v>63</v>
      </c>
      <c r="B83">
        <f>B72*$C$66*B66</f>
        <v>2.9443286215474283E-2</v>
      </c>
      <c r="C83">
        <f>C72*$C$66*C66</f>
        <v>8.6905650300948878E-2</v>
      </c>
      <c r="D83" s="24">
        <f t="shared" ref="D83:I83" si="25">D72*$C$66*D66</f>
        <v>2.2875297790641649E-2</v>
      </c>
      <c r="E83" s="24">
        <f t="shared" si="25"/>
        <v>1.8451234351281157E-2</v>
      </c>
      <c r="F83">
        <f t="shared" si="25"/>
        <v>0.10770165932255234</v>
      </c>
      <c r="G83">
        <f t="shared" si="25"/>
        <v>1.9573664024276426E-2</v>
      </c>
      <c r="H83">
        <f t="shared" si="25"/>
        <v>1.1939094771122054E-2</v>
      </c>
      <c r="I83">
        <f t="shared" si="25"/>
        <v>2.7361078945076112E-2</v>
      </c>
    </row>
    <row r="84" spans="1:12" ht="15.6" x14ac:dyDescent="0.3">
      <c r="A84" s="1" t="s">
        <v>64</v>
      </c>
      <c r="B84">
        <f t="shared" ref="B84:C84" si="26">B73*$D$66*B66</f>
        <v>2.0593352435139461E-2</v>
      </c>
      <c r="C84">
        <f t="shared" si="26"/>
        <v>2.2875297790641649E-2</v>
      </c>
      <c r="D84" s="24">
        <f>D73*$D$66*D66</f>
        <v>0.12343166269760225</v>
      </c>
      <c r="E84" s="24">
        <f t="shared" ref="E84:I84" si="27">E73*$D$66*E66</f>
        <v>4.5804305025747026E-2</v>
      </c>
      <c r="F84">
        <f t="shared" si="27"/>
        <v>3.7429238474707111E-2</v>
      </c>
      <c r="G84">
        <f t="shared" si="27"/>
        <v>1.4335996379003639E-2</v>
      </c>
      <c r="H84">
        <f t="shared" si="27"/>
        <v>4.6996118831197795E-2</v>
      </c>
      <c r="I84">
        <f t="shared" si="27"/>
        <v>3.1538174310879838E-2</v>
      </c>
    </row>
    <row r="85" spans="1:12" ht="15.6" x14ac:dyDescent="0.3">
      <c r="A85" s="1" t="s">
        <v>65</v>
      </c>
      <c r="B85">
        <f t="shared" ref="B85:I85" si="28">B74*$E$66*B66</f>
        <v>2.7808732879238029E-2</v>
      </c>
      <c r="C85">
        <f t="shared" si="28"/>
        <v>1.8451234351281157E-2</v>
      </c>
      <c r="D85" s="24">
        <f t="shared" si="28"/>
        <v>4.5804305025747033E-2</v>
      </c>
      <c r="E85" s="24">
        <f t="shared" si="28"/>
        <v>5.8135609428298228E-2</v>
      </c>
      <c r="F85">
        <f t="shared" si="28"/>
        <v>2.7894129254373984E-2</v>
      </c>
      <c r="G85">
        <f t="shared" si="28"/>
        <v>3.0245579399090627E-2</v>
      </c>
      <c r="H85">
        <f t="shared" si="28"/>
        <v>1.9766400943735846E-2</v>
      </c>
      <c r="I85">
        <f t="shared" si="28"/>
        <v>1.5217134676982033E-2</v>
      </c>
    </row>
    <row r="86" spans="1:12" ht="15.6" x14ac:dyDescent="0.3">
      <c r="A86" s="1" t="s">
        <v>66</v>
      </c>
      <c r="B86">
        <f>B75*$F$66*B66</f>
        <v>6.1448517510101781E-2</v>
      </c>
      <c r="C86">
        <f t="shared" ref="C86:E86" si="29">C75*$F$66*C66</f>
        <v>0.10770165932255234</v>
      </c>
      <c r="D86" s="24">
        <f t="shared" si="29"/>
        <v>3.7429238474707111E-2</v>
      </c>
      <c r="E86" s="24">
        <f t="shared" si="29"/>
        <v>4.0321000559278918E-2</v>
      </c>
      <c r="F86">
        <f>F75*$F$66*F66</f>
        <v>0.47587121014932726</v>
      </c>
      <c r="G86">
        <f t="shared" ref="G86:I86" si="30">G75*$F$66*G66</f>
        <v>3.2520190460880262E-2</v>
      </c>
      <c r="H86">
        <f t="shared" si="30"/>
        <v>3.0378635489131008E-2</v>
      </c>
      <c r="I86">
        <f t="shared" si="30"/>
        <v>5.0618500565003131E-2</v>
      </c>
      <c r="K86" t="s">
        <v>6</v>
      </c>
    </row>
    <row r="87" spans="1:12" ht="15.6" x14ac:dyDescent="0.3">
      <c r="A87" s="1" t="s">
        <v>67</v>
      </c>
      <c r="B87">
        <f t="shared" ref="B87:F87" si="31">B76*$G$66*B66</f>
        <v>1.2972043358153244E-2</v>
      </c>
      <c r="C87">
        <f t="shared" si="31"/>
        <v>1.9573664024276426E-2</v>
      </c>
      <c r="D87" s="24">
        <f t="shared" si="31"/>
        <v>1.4335996379003641E-2</v>
      </c>
      <c r="E87" s="24">
        <f t="shared" si="31"/>
        <v>1.5319476914339911E-2</v>
      </c>
      <c r="F87">
        <f t="shared" si="31"/>
        <v>3.2520190460880255E-2</v>
      </c>
      <c r="G87">
        <f>G76*$G$66*G66</f>
        <v>5.9201843240960346E-2</v>
      </c>
      <c r="H87">
        <f t="shared" ref="H87:I87" si="32">H76*$G$66*H66</f>
        <v>9.8997185270499766E-3</v>
      </c>
      <c r="I87">
        <f t="shared" si="32"/>
        <v>1.3228056018463908E-2</v>
      </c>
      <c r="K87" t="s">
        <v>6</v>
      </c>
    </row>
    <row r="88" spans="1:12" ht="15.6" x14ac:dyDescent="0.3">
      <c r="A88" s="1" t="s">
        <v>68</v>
      </c>
      <c r="B88">
        <f t="shared" ref="B88:G88" si="33">B77*$H$66*B66</f>
        <v>2.154084889068332E-2</v>
      </c>
      <c r="C88">
        <f t="shared" si="33"/>
        <v>1.1939094771122054E-2</v>
      </c>
      <c r="D88" s="24">
        <f t="shared" si="33"/>
        <v>4.6996118831197788E-2</v>
      </c>
      <c r="E88" s="24">
        <f t="shared" si="33"/>
        <v>3.6028434095036893E-2</v>
      </c>
      <c r="F88">
        <f t="shared" si="33"/>
        <v>3.0378635489131008E-2</v>
      </c>
      <c r="G88">
        <f t="shared" si="33"/>
        <v>9.8997185270499766E-3</v>
      </c>
      <c r="H88">
        <f>H77*$H$66*H66</f>
        <v>6.732107595323901E-2</v>
      </c>
      <c r="I88">
        <f>I77*$H$66*I66</f>
        <v>2.9295002583274773E-2</v>
      </c>
    </row>
    <row r="89" spans="1:12" ht="15.6" x14ac:dyDescent="0.3">
      <c r="A89" s="1" t="s">
        <v>69</v>
      </c>
      <c r="B89">
        <f t="shared" ref="B89:H89" si="34">B78*$I$66*B66</f>
        <v>2.9131278520863425E-2</v>
      </c>
      <c r="C89">
        <f t="shared" si="34"/>
        <v>2.7361078945076108E-2</v>
      </c>
      <c r="D89" s="24">
        <f t="shared" si="34"/>
        <v>3.1538174310879845E-2</v>
      </c>
      <c r="E89" s="24">
        <f t="shared" si="34"/>
        <v>4.9008843875183297E-2</v>
      </c>
      <c r="F89">
        <f t="shared" si="34"/>
        <v>5.0618500565003124E-2</v>
      </c>
      <c r="G89">
        <f t="shared" si="34"/>
        <v>1.3228056018463906E-2</v>
      </c>
      <c r="H89">
        <f t="shared" si="34"/>
        <v>2.9295002583274769E-2</v>
      </c>
      <c r="I89">
        <f>I78*$I$66*I66</f>
        <v>8.0720639939400055E-2</v>
      </c>
    </row>
    <row r="91" spans="1:12" ht="15.6" x14ac:dyDescent="0.3">
      <c r="A91" s="10" t="s">
        <v>8</v>
      </c>
      <c r="B91" s="42" t="s">
        <v>42</v>
      </c>
      <c r="C91" s="41" t="s">
        <v>43</v>
      </c>
      <c r="D91" s="45" t="s">
        <v>44</v>
      </c>
      <c r="E91" s="46" t="s">
        <v>45</v>
      </c>
      <c r="F91" s="41" t="s">
        <v>46</v>
      </c>
      <c r="G91" s="41" t="s">
        <v>47</v>
      </c>
      <c r="H91" s="41" t="s">
        <v>48</v>
      </c>
      <c r="I91" s="41" t="s">
        <v>49</v>
      </c>
      <c r="J91" s="19" t="s">
        <v>15</v>
      </c>
    </row>
    <row r="92" spans="1:12" x14ac:dyDescent="0.3">
      <c r="B92" s="8">
        <v>0.17898363222247532</v>
      </c>
      <c r="C92" s="8">
        <v>0.1125423164509244</v>
      </c>
      <c r="D92" s="47">
        <v>-2.8862376827628967E-2</v>
      </c>
      <c r="E92" s="47">
        <v>4.6883282467354528E-2</v>
      </c>
      <c r="F92" s="8">
        <v>-0.1281820014496019</v>
      </c>
      <c r="G92" s="8">
        <v>0.34193963877971068</v>
      </c>
      <c r="H92" s="8">
        <v>0.32902525213235367</v>
      </c>
      <c r="I92" s="8">
        <v>0.14767025627859301</v>
      </c>
      <c r="J92" s="8">
        <f>SUM(B92:I92)</f>
        <v>1.0000000000541807</v>
      </c>
    </row>
    <row r="94" spans="1:12" ht="15.6" x14ac:dyDescent="0.3">
      <c r="A94" s="10" t="s">
        <v>9</v>
      </c>
    </row>
    <row r="95" spans="1:12" ht="15.6" x14ac:dyDescent="0.3">
      <c r="B95" s="1" t="s">
        <v>62</v>
      </c>
      <c r="C95" s="1" t="s">
        <v>63</v>
      </c>
      <c r="D95" s="25" t="s">
        <v>64</v>
      </c>
      <c r="E95" s="25" t="s">
        <v>65</v>
      </c>
      <c r="F95" s="1" t="s">
        <v>66</v>
      </c>
      <c r="G95" s="1" t="s">
        <v>67</v>
      </c>
      <c r="H95" s="1" t="s">
        <v>68</v>
      </c>
      <c r="I95" s="1" t="s">
        <v>69</v>
      </c>
    </row>
    <row r="96" spans="1:12" ht="15.6" x14ac:dyDescent="0.3">
      <c r="A96" s="1" t="s">
        <v>62</v>
      </c>
      <c r="B96">
        <f>B82*$B$92*B92</f>
        <v>1.6714897754582039E-3</v>
      </c>
      <c r="C96">
        <f>C82*$B$92*C92</f>
        <v>5.930829620729417E-4</v>
      </c>
      <c r="D96" s="24">
        <f t="shared" ref="D96:I96" si="35">D82*$B$92*D92</f>
        <v>-1.0638305599812587E-4</v>
      </c>
      <c r="E96" s="24">
        <f t="shared" si="35"/>
        <v>2.3335253774573364E-4</v>
      </c>
      <c r="F96">
        <f t="shared" si="35"/>
        <v>-1.4097813966018817E-3</v>
      </c>
      <c r="G96">
        <f t="shared" si="35"/>
        <v>7.9390978997413838E-4</v>
      </c>
      <c r="H96">
        <f t="shared" si="35"/>
        <v>1.2685434931461201E-3</v>
      </c>
      <c r="I96">
        <f t="shared" si="35"/>
        <v>7.6995597102912929E-4</v>
      </c>
      <c r="L96" t="s">
        <v>6</v>
      </c>
    </row>
    <row r="97" spans="1:12" ht="15.6" x14ac:dyDescent="0.3">
      <c r="A97" s="1" t="s">
        <v>63</v>
      </c>
      <c r="B97">
        <f t="shared" ref="B97:I97" si="36">B83*$C$92*B92</f>
        <v>5.930829620729417E-4</v>
      </c>
      <c r="C97">
        <f>C83*$C$92*C92</f>
        <v>1.1007272384461226E-3</v>
      </c>
      <c r="D97" s="24">
        <f t="shared" si="36"/>
        <v>-7.4304428620392405E-5</v>
      </c>
      <c r="E97" s="24">
        <f t="shared" si="36"/>
        <v>9.7355229629194883E-5</v>
      </c>
      <c r="F97">
        <f t="shared" si="36"/>
        <v>-1.5536932994180534E-3</v>
      </c>
      <c r="G97">
        <f t="shared" si="36"/>
        <v>7.5324703017852024E-4</v>
      </c>
      <c r="H97">
        <f t="shared" si="36"/>
        <v>4.420958927480016E-4</v>
      </c>
      <c r="I97">
        <f t="shared" si="36"/>
        <v>4.5471794936683833E-4</v>
      </c>
      <c r="J97" t="s">
        <v>6</v>
      </c>
    </row>
    <row r="98" spans="1:12" ht="15.6" x14ac:dyDescent="0.3">
      <c r="A98" s="1" t="s">
        <v>64</v>
      </c>
      <c r="B98">
        <f t="shared" ref="B98:C98" si="37">B84*$D$92*B92</f>
        <v>-1.0638305599812587E-4</v>
      </c>
      <c r="C98">
        <f t="shared" si="37"/>
        <v>-7.4304428620392405E-5</v>
      </c>
      <c r="D98" s="24">
        <f>D84*$D$92*D92</f>
        <v>1.0282311683585034E-4</v>
      </c>
      <c r="E98" s="24">
        <f t="shared" ref="E98:I98" si="38">E84*$D$92*E92</f>
        <v>-6.1980689220800575E-5</v>
      </c>
      <c r="F98">
        <f t="shared" si="38"/>
        <v>1.3847460409011951E-4</v>
      </c>
      <c r="G98">
        <f t="shared" si="38"/>
        <v>-1.4148468223585563E-4</v>
      </c>
      <c r="H98">
        <f t="shared" si="38"/>
        <v>-4.4629633087530583E-4</v>
      </c>
      <c r="I98">
        <f t="shared" si="38"/>
        <v>-1.3441931264987161E-4</v>
      </c>
    </row>
    <row r="99" spans="1:12" ht="15.6" x14ac:dyDescent="0.3">
      <c r="A99" s="1" t="s">
        <v>65</v>
      </c>
      <c r="B99">
        <f t="shared" ref="B99:H99" si="39">B85*$E$92*B92</f>
        <v>2.3335253774573364E-4</v>
      </c>
      <c r="C99">
        <f t="shared" si="39"/>
        <v>9.7355229629194883E-5</v>
      </c>
      <c r="D99" s="24">
        <f t="shared" si="39"/>
        <v>-6.1980689220800575E-5</v>
      </c>
      <c r="E99" s="24">
        <f>E85*$E$92*E92</f>
        <v>1.277845213877131E-4</v>
      </c>
      <c r="F99">
        <f t="shared" si="39"/>
        <v>-1.6763236338356323E-4</v>
      </c>
      <c r="G99">
        <f t="shared" si="39"/>
        <v>4.848745255486152E-4</v>
      </c>
      <c r="H99">
        <f t="shared" si="39"/>
        <v>3.0491222814637301E-4</v>
      </c>
      <c r="I99">
        <f>I85*$E$92*I92</f>
        <v>1.0535227625681325E-4</v>
      </c>
      <c r="L99" t="s">
        <v>6</v>
      </c>
    </row>
    <row r="100" spans="1:12" ht="15.6" x14ac:dyDescent="0.3">
      <c r="A100" s="1" t="s">
        <v>66</v>
      </c>
      <c r="B100">
        <f t="shared" ref="B100:I100" si="40">B86*$F$92*B92</f>
        <v>-1.4097813966018815E-3</v>
      </c>
      <c r="C100">
        <f t="shared" si="40"/>
        <v>-1.5536932994180534E-3</v>
      </c>
      <c r="D100" s="24">
        <f t="shared" si="40"/>
        <v>1.3847460409011948E-4</v>
      </c>
      <c r="E100" s="24">
        <f t="shared" si="40"/>
        <v>-2.4231280195570281E-4</v>
      </c>
      <c r="F100">
        <f>F86*$F$92*F92</f>
        <v>7.8188616381138134E-3</v>
      </c>
      <c r="G100">
        <f t="shared" si="40"/>
        <v>-1.4253764445389323E-3</v>
      </c>
      <c r="H100">
        <f t="shared" si="40"/>
        <v>-1.2812224558016577E-3</v>
      </c>
      <c r="I100">
        <f t="shared" si="40"/>
        <v>-9.5814084269224217E-4</v>
      </c>
    </row>
    <row r="101" spans="1:12" ht="15.6" x14ac:dyDescent="0.3">
      <c r="A101" s="1" t="s">
        <v>67</v>
      </c>
      <c r="B101">
        <f t="shared" ref="B101:I101" si="41">B87*$G$92*B92</f>
        <v>7.9390978997413827E-4</v>
      </c>
      <c r="C101">
        <f t="shared" si="41"/>
        <v>7.5324703017852024E-4</v>
      </c>
      <c r="D101" s="24">
        <f t="shared" si="41"/>
        <v>-1.4148468223585563E-4</v>
      </c>
      <c r="E101" s="24">
        <f t="shared" si="41"/>
        <v>2.4559040521197163E-4</v>
      </c>
      <c r="F101">
        <f t="shared" si="41"/>
        <v>-1.425376444538932E-3</v>
      </c>
      <c r="G101">
        <f>G87*$G$92*G92</f>
        <v>6.9220403376132758E-3</v>
      </c>
      <c r="H101">
        <f t="shared" si="41"/>
        <v>1.1137854134349486E-3</v>
      </c>
      <c r="I101">
        <f t="shared" si="41"/>
        <v>6.6794161540184702E-4</v>
      </c>
    </row>
    <row r="102" spans="1:12" ht="15.6" x14ac:dyDescent="0.3">
      <c r="A102" s="1" t="s">
        <v>68</v>
      </c>
      <c r="B102">
        <f t="shared" ref="B102:I102" si="42">B88*$H$92*B92</f>
        <v>1.2685434931461203E-3</v>
      </c>
      <c r="C102">
        <f t="shared" si="42"/>
        <v>4.420958927480016E-4</v>
      </c>
      <c r="D102" s="24">
        <f t="shared" si="42"/>
        <v>-4.4629633087530572E-4</v>
      </c>
      <c r="E102" s="24">
        <f t="shared" si="42"/>
        <v>5.5576683624966442E-4</v>
      </c>
      <c r="F102">
        <f t="shared" si="42"/>
        <v>-1.2812224558016575E-3</v>
      </c>
      <c r="G102">
        <f t="shared" si="42"/>
        <v>1.1137854134349486E-3</v>
      </c>
      <c r="H102">
        <f>H88*$H$92*H92</f>
        <v>7.2880192256570544E-3</v>
      </c>
      <c r="I102">
        <f t="shared" si="42"/>
        <v>1.4233634181199187E-3</v>
      </c>
    </row>
    <row r="103" spans="1:12" ht="15.6" x14ac:dyDescent="0.3">
      <c r="A103" s="1" t="s">
        <v>69</v>
      </c>
      <c r="B103">
        <f t="shared" ref="B103:H103" si="43">B89*$I$92*B92</f>
        <v>7.6995597102912918E-4</v>
      </c>
      <c r="C103">
        <f t="shared" si="43"/>
        <v>4.5471794936683828E-4</v>
      </c>
      <c r="D103" s="24">
        <f t="shared" si="43"/>
        <v>-1.3441931264987164E-4</v>
      </c>
      <c r="E103" s="24">
        <f t="shared" si="43"/>
        <v>3.393012790230059E-4</v>
      </c>
      <c r="F103">
        <f t="shared" si="43"/>
        <v>-9.5814084269224195E-4</v>
      </c>
      <c r="G103">
        <f t="shared" si="43"/>
        <v>6.679416154018468E-4</v>
      </c>
      <c r="H103">
        <f t="shared" si="43"/>
        <v>1.4233634181199182E-3</v>
      </c>
      <c r="I103">
        <f>I89*$I$92*I92</f>
        <v>1.7602350052966487E-3</v>
      </c>
    </row>
    <row r="104" spans="1:12" ht="15" thickBot="1" x14ac:dyDescent="0.35"/>
    <row r="105" spans="1:12" ht="43.8" thickBot="1" x14ac:dyDescent="0.35">
      <c r="A105" s="10" t="s">
        <v>10</v>
      </c>
      <c r="B105">
        <f>SQRT(SUM(B96:I103))</f>
        <v>0.1753035058989823</v>
      </c>
      <c r="D105" s="48" t="s">
        <v>71</v>
      </c>
      <c r="E105" s="49" t="s">
        <v>70</v>
      </c>
    </row>
    <row r="106" spans="1:12" ht="15.6" x14ac:dyDescent="0.3">
      <c r="A106" s="10" t="s">
        <v>11</v>
      </c>
      <c r="B106" s="5">
        <f>B92*B67+C67*C92+D92*D67+E92*E67+F92*F67+G92*G67+H92*H67+I92*I67</f>
        <v>4.9999999746481269E-2</v>
      </c>
      <c r="D106" s="50">
        <v>0.17986298435703835</v>
      </c>
      <c r="E106" s="51">
        <v>0.03</v>
      </c>
    </row>
    <row r="107" spans="1:12" x14ac:dyDescent="0.3">
      <c r="C107" t="s">
        <v>6</v>
      </c>
      <c r="D107" s="50">
        <v>0.17530342358143383</v>
      </c>
      <c r="E107" s="51">
        <v>0.05</v>
      </c>
    </row>
    <row r="108" spans="1:12" ht="15.6" x14ac:dyDescent="0.3">
      <c r="A108" s="39" t="s">
        <v>17</v>
      </c>
      <c r="D108" s="50">
        <v>0.17140805631121458</v>
      </c>
      <c r="E108" s="51">
        <v>7.0000000000000007E-2</v>
      </c>
    </row>
    <row r="109" spans="1:12" ht="15.6" x14ac:dyDescent="0.3">
      <c r="A109" s="39" t="s">
        <v>18</v>
      </c>
      <c r="D109" s="50">
        <v>0.16972429506836448</v>
      </c>
      <c r="E109" s="51">
        <v>0.08</v>
      </c>
      <c r="H109" t="s">
        <v>6</v>
      </c>
    </row>
    <row r="110" spans="1:12" ht="15.6" x14ac:dyDescent="0.3">
      <c r="A110" s="39" t="s">
        <v>89</v>
      </c>
      <c r="D110" s="50">
        <v>0.1669090377698195</v>
      </c>
      <c r="E110" s="51">
        <v>0.1</v>
      </c>
    </row>
    <row r="111" spans="1:12" x14ac:dyDescent="0.3">
      <c r="A111" s="40" t="s">
        <v>88</v>
      </c>
      <c r="D111" s="50">
        <v>0.16329469703241517</v>
      </c>
      <c r="E111" s="51">
        <v>0.15</v>
      </c>
    </row>
    <row r="112" spans="1:12" x14ac:dyDescent="0.3">
      <c r="A112" t="s">
        <v>6</v>
      </c>
      <c r="B112" t="s">
        <v>6</v>
      </c>
      <c r="D112" s="50">
        <v>0.16477526111839583</v>
      </c>
      <c r="E112" s="51">
        <v>0.2</v>
      </c>
    </row>
    <row r="113" spans="1:11" x14ac:dyDescent="0.3">
      <c r="D113" s="50">
        <v>0.17124330946372054</v>
      </c>
      <c r="E113" s="51">
        <v>0.25</v>
      </c>
      <c r="G113" t="s">
        <v>6</v>
      </c>
    </row>
    <row r="114" spans="1:11" x14ac:dyDescent="0.3">
      <c r="B114" t="s">
        <v>6</v>
      </c>
      <c r="C114" t="s">
        <v>6</v>
      </c>
      <c r="D114" s="50">
        <v>0.18223986310104934</v>
      </c>
      <c r="E114" s="51">
        <v>0.3</v>
      </c>
    </row>
    <row r="115" spans="1:11" x14ac:dyDescent="0.3">
      <c r="D115" s="50">
        <v>0.18753064926464913</v>
      </c>
      <c r="E115" s="51">
        <v>0.32</v>
      </c>
    </row>
    <row r="116" spans="1:11" x14ac:dyDescent="0.3">
      <c r="D116" s="50">
        <v>0.1974245400543779</v>
      </c>
      <c r="E116" s="52">
        <v>0.35</v>
      </c>
    </row>
    <row r="117" spans="1:11" x14ac:dyDescent="0.3">
      <c r="B117" t="s">
        <v>6</v>
      </c>
      <c r="D117" s="50">
        <v>0.21694994772896459</v>
      </c>
      <c r="E117" s="52">
        <v>0.4</v>
      </c>
      <c r="F117" t="s">
        <v>6</v>
      </c>
      <c r="G117" t="s">
        <v>6</v>
      </c>
    </row>
    <row r="118" spans="1:11" x14ac:dyDescent="0.3">
      <c r="D118" s="50">
        <v>0.22189392844357747</v>
      </c>
      <c r="E118" s="52">
        <v>0.42</v>
      </c>
    </row>
    <row r="119" spans="1:11" x14ac:dyDescent="0.3">
      <c r="D119" s="50">
        <v>0.23402443893697211</v>
      </c>
      <c r="E119" s="52">
        <v>0.45</v>
      </c>
    </row>
    <row r="120" spans="1:11" ht="15" thickBot="1" x14ac:dyDescent="0.35">
      <c r="D120" s="53">
        <v>0.2555940760177362</v>
      </c>
      <c r="E120" s="54">
        <v>0.5</v>
      </c>
    </row>
    <row r="121" spans="1:11" ht="15" thickBot="1" x14ac:dyDescent="0.35">
      <c r="G121" t="s">
        <v>6</v>
      </c>
    </row>
    <row r="122" spans="1:11" ht="21.6" thickBot="1" x14ac:dyDescent="0.45">
      <c r="A122" s="83" t="s">
        <v>72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5"/>
    </row>
    <row r="123" spans="1:11" ht="31.8" thickBot="1" x14ac:dyDescent="0.35">
      <c r="A123" s="61" t="s">
        <v>41</v>
      </c>
      <c r="B123" s="71" t="s">
        <v>33</v>
      </c>
      <c r="C123" s="72" t="s">
        <v>34</v>
      </c>
      <c r="D123" s="73" t="s">
        <v>35</v>
      </c>
      <c r="E123" s="73" t="s">
        <v>36</v>
      </c>
      <c r="F123" s="73" t="s">
        <v>37</v>
      </c>
      <c r="G123" s="73" t="s">
        <v>38</v>
      </c>
      <c r="H123" s="73" t="s">
        <v>39</v>
      </c>
      <c r="I123" s="74" t="s">
        <v>40</v>
      </c>
      <c r="J123" s="55" t="s">
        <v>71</v>
      </c>
      <c r="K123" s="56" t="s">
        <v>70</v>
      </c>
    </row>
    <row r="124" spans="1:11" x14ac:dyDescent="0.3">
      <c r="A124" s="64" t="s">
        <v>73</v>
      </c>
      <c r="B124" s="62">
        <v>0.16530087638663687</v>
      </c>
      <c r="C124" s="17">
        <v>0.10365749051821722</v>
      </c>
      <c r="D124" s="57">
        <v>-3.5130714335717628E-2</v>
      </c>
      <c r="E124" s="57">
        <v>4.3827126765134949E-2</v>
      </c>
      <c r="F124" s="17">
        <v>-0.14063011661908681</v>
      </c>
      <c r="G124" s="17">
        <v>0.35014642745015995</v>
      </c>
      <c r="H124" s="17">
        <v>0.3508851974591074</v>
      </c>
      <c r="I124" s="58">
        <v>0.16194371330381729</v>
      </c>
      <c r="J124" s="50">
        <v>0.17986298435703835</v>
      </c>
      <c r="K124" s="51">
        <v>0.03</v>
      </c>
    </row>
    <row r="125" spans="1:11" x14ac:dyDescent="0.3">
      <c r="A125" s="65" t="s">
        <v>74</v>
      </c>
      <c r="B125" s="62">
        <v>0.17898363222247532</v>
      </c>
      <c r="C125" s="17">
        <v>0.1125423164509244</v>
      </c>
      <c r="D125" s="17">
        <v>-2.8862376827628967E-2</v>
      </c>
      <c r="E125" s="17">
        <v>4.6883282467354528E-2</v>
      </c>
      <c r="F125" s="17">
        <v>-0.1281820014496019</v>
      </c>
      <c r="G125" s="17">
        <v>0.34193963877971068</v>
      </c>
      <c r="H125" s="17">
        <v>0.32902525213235367</v>
      </c>
      <c r="I125" s="58">
        <v>0.14767025627859301</v>
      </c>
      <c r="J125" s="50">
        <v>0.17530342358143383</v>
      </c>
      <c r="K125" s="51">
        <v>0.05</v>
      </c>
    </row>
    <row r="126" spans="1:11" x14ac:dyDescent="0.3">
      <c r="A126" s="65" t="s">
        <v>75</v>
      </c>
      <c r="B126" s="62">
        <v>0.19333551308907948</v>
      </c>
      <c r="C126" s="17">
        <v>0.12127543567821636</v>
      </c>
      <c r="D126" s="17">
        <v>-2.1858908749373171E-2</v>
      </c>
      <c r="E126" s="17">
        <v>4.7956041997183806E-2</v>
      </c>
      <c r="F126" s="17">
        <v>-0.11576793613128981</v>
      </c>
      <c r="G126" s="17">
        <v>0.33428965235887542</v>
      </c>
      <c r="H126" s="17">
        <v>0.30712835132801852</v>
      </c>
      <c r="I126" s="58">
        <v>0.13364185071833257</v>
      </c>
      <c r="J126" s="50">
        <v>0.17140805631121458</v>
      </c>
      <c r="K126" s="51">
        <v>7.0000000000000007E-2</v>
      </c>
    </row>
    <row r="127" spans="1:11" x14ac:dyDescent="0.3">
      <c r="A127" s="65" t="s">
        <v>76</v>
      </c>
      <c r="B127" s="62">
        <v>0.19928753508936864</v>
      </c>
      <c r="C127" s="17">
        <v>0.12681727807175919</v>
      </c>
      <c r="D127" s="17">
        <v>-1.9906045596134719E-2</v>
      </c>
      <c r="E127" s="17">
        <v>5.0789831282041557E-2</v>
      </c>
      <c r="F127" s="17">
        <v>-0.10970245195013266</v>
      </c>
      <c r="G127" s="17">
        <v>0.32995886560579041</v>
      </c>
      <c r="H127" s="17">
        <v>0.29634165857464007</v>
      </c>
      <c r="I127" s="58">
        <v>0.12641332905643402</v>
      </c>
      <c r="J127" s="50">
        <v>0.16972429506836448</v>
      </c>
      <c r="K127" s="51">
        <v>0.08</v>
      </c>
    </row>
    <row r="128" spans="1:11" x14ac:dyDescent="0.3">
      <c r="A128" s="65" t="s">
        <v>77</v>
      </c>
      <c r="B128" s="62">
        <v>0.21437095093154448</v>
      </c>
      <c r="C128" s="17">
        <v>0.13447245012231321</v>
      </c>
      <c r="D128" s="17">
        <v>-1.1914435910637395E-2</v>
      </c>
      <c r="E128" s="17">
        <v>5.105473058679949E-2</v>
      </c>
      <c r="F128" s="17">
        <v>-9.7120904457817972E-2</v>
      </c>
      <c r="G128" s="17">
        <v>0.32245758572459071</v>
      </c>
      <c r="H128" s="17">
        <v>0.27430131368136612</v>
      </c>
      <c r="I128" s="58">
        <v>0.11237830957524518</v>
      </c>
      <c r="J128" s="50">
        <v>0.1669090377698195</v>
      </c>
      <c r="K128" s="51">
        <v>0.1</v>
      </c>
    </row>
    <row r="129" spans="1:11" x14ac:dyDescent="0.3">
      <c r="A129" s="65" t="s">
        <v>78</v>
      </c>
      <c r="B129" s="62">
        <v>0.24942985983374388</v>
      </c>
      <c r="C129" s="17">
        <v>0.15646757459507302</v>
      </c>
      <c r="D129" s="17">
        <v>4.6596029371452742E-3</v>
      </c>
      <c r="E129" s="17">
        <v>5.6219077537712825E-2</v>
      </c>
      <c r="F129" s="17">
        <v>-6.6042510040349056E-2</v>
      </c>
      <c r="G129" s="17">
        <v>0.30273751832750351</v>
      </c>
      <c r="H129" s="17">
        <v>0.21958954675092623</v>
      </c>
      <c r="I129" s="58">
        <v>7.6939329998596567E-2</v>
      </c>
      <c r="J129" s="50">
        <v>0.16329469703241517</v>
      </c>
      <c r="K129" s="51">
        <v>0.15</v>
      </c>
    </row>
    <row r="130" spans="1:11" x14ac:dyDescent="0.3">
      <c r="A130" s="65" t="s">
        <v>79</v>
      </c>
      <c r="B130" s="62">
        <v>0.28448867026040575</v>
      </c>
      <c r="C130" s="17">
        <v>0.17846264448159394</v>
      </c>
      <c r="D130" s="17">
        <v>2.1233664572107441E-2</v>
      </c>
      <c r="E130" s="17">
        <v>6.1383369897804241E-2</v>
      </c>
      <c r="F130" s="17">
        <v>-3.4964080196313037E-2</v>
      </c>
      <c r="G130" s="17">
        <v>0.28301743906662297</v>
      </c>
      <c r="H130" s="17">
        <v>0.16487772050309701</v>
      </c>
      <c r="I130" s="58">
        <v>4.1500571027326377E-2</v>
      </c>
      <c r="J130" s="50">
        <v>0.16477526111839583</v>
      </c>
      <c r="K130" s="51">
        <v>0.2</v>
      </c>
    </row>
    <row r="131" spans="1:11" x14ac:dyDescent="0.3">
      <c r="A131" s="65" t="s">
        <v>80</v>
      </c>
      <c r="B131" s="62">
        <v>0.31954744984092714</v>
      </c>
      <c r="C131" s="17">
        <v>0.20045773766482872</v>
      </c>
      <c r="D131" s="17">
        <v>3.7807721475360344E-2</v>
      </c>
      <c r="E131" s="17">
        <v>6.6547633966916597E-2</v>
      </c>
      <c r="F131" s="17">
        <v>-3.8856521557599122E-3</v>
      </c>
      <c r="G131" s="17">
        <v>0.26329739293825272</v>
      </c>
      <c r="H131" s="17">
        <v>0.1101658939411941</v>
      </c>
      <c r="I131" s="58">
        <v>6.0618265617998031E-3</v>
      </c>
      <c r="J131" s="50">
        <v>0.17124330946372054</v>
      </c>
      <c r="K131" s="51">
        <v>0.25</v>
      </c>
    </row>
    <row r="132" spans="1:11" x14ac:dyDescent="0.3">
      <c r="A132" s="65" t="s">
        <v>81</v>
      </c>
      <c r="B132" s="62">
        <v>0.34964225713180175</v>
      </c>
      <c r="C132" s="17">
        <v>0.21821446871631958</v>
      </c>
      <c r="D132" s="17">
        <v>5.4942431348505343E-2</v>
      </c>
      <c r="E132" s="17">
        <v>6.5279118338810421E-2</v>
      </c>
      <c r="F132" s="17">
        <v>2.9527496695742925E-2</v>
      </c>
      <c r="G132" s="17">
        <v>0.24307048523937066</v>
      </c>
      <c r="H132" s="17">
        <v>4.8772763635172807E-2</v>
      </c>
      <c r="I132" s="58">
        <v>-9.4490155068476002E-3</v>
      </c>
      <c r="J132" s="50">
        <v>0.18223986310104934</v>
      </c>
      <c r="K132" s="51">
        <v>0.3</v>
      </c>
    </row>
    <row r="133" spans="1:11" x14ac:dyDescent="0.3">
      <c r="A133" s="65" t="s">
        <v>82</v>
      </c>
      <c r="B133" s="62">
        <v>5.0303044707201851E-2</v>
      </c>
      <c r="C133" s="17">
        <v>0.3222086452260936</v>
      </c>
      <c r="D133" s="17">
        <v>8.6788834903999856E-2</v>
      </c>
      <c r="E133" s="17">
        <v>9.3473336308134036E-2</v>
      </c>
      <c r="F133" s="17">
        <v>8.2156337826323173E-2</v>
      </c>
      <c r="G133" s="17">
        <v>0.10017214933391935</v>
      </c>
      <c r="H133" s="17">
        <v>0.14520018799276166</v>
      </c>
      <c r="I133" s="58">
        <v>0.11969746960808923</v>
      </c>
      <c r="J133" s="50">
        <v>0.18753064926464913</v>
      </c>
      <c r="K133" s="51">
        <v>0.32</v>
      </c>
    </row>
    <row r="134" spans="1:11" x14ac:dyDescent="0.3">
      <c r="A134" s="65" t="s">
        <v>83</v>
      </c>
      <c r="B134" s="62">
        <v>0.38966515290105613</v>
      </c>
      <c r="C134" s="17">
        <v>0.24444804365941825</v>
      </c>
      <c r="D134" s="17">
        <v>7.0955850490867944E-2</v>
      </c>
      <c r="E134" s="17">
        <v>7.6876210035656797E-2</v>
      </c>
      <c r="F134" s="17">
        <v>5.8271143217245282E-2</v>
      </c>
      <c r="G134" s="17">
        <v>0.22385727085461021</v>
      </c>
      <c r="H134" s="17">
        <v>7.4234132845770351E-4</v>
      </c>
      <c r="I134" s="58">
        <v>-6.481601359392998E-2</v>
      </c>
      <c r="J134" s="50">
        <v>0.1974245400543779</v>
      </c>
      <c r="K134" s="52">
        <v>0.35</v>
      </c>
    </row>
    <row r="135" spans="1:11" x14ac:dyDescent="0.3">
      <c r="A135" s="65" t="s">
        <v>84</v>
      </c>
      <c r="B135" s="62">
        <v>0.42472394313423317</v>
      </c>
      <c r="C135" s="17">
        <v>0.26644330097831165</v>
      </c>
      <c r="D135" s="17">
        <v>8.752995739317028E-2</v>
      </c>
      <c r="E135" s="17">
        <v>8.2040493567291248E-2</v>
      </c>
      <c r="F135" s="17">
        <v>8.9349510643409041E-2</v>
      </c>
      <c r="G135" s="17">
        <v>0.20413711688164812</v>
      </c>
      <c r="H135" s="17">
        <v>-5.3969537694209035E-2</v>
      </c>
      <c r="I135" s="58">
        <v>-0.1002547870986554</v>
      </c>
      <c r="J135" s="50">
        <v>0.21694994772896459</v>
      </c>
      <c r="K135" s="52">
        <v>0.4</v>
      </c>
    </row>
    <row r="136" spans="1:11" x14ac:dyDescent="0.3">
      <c r="A136" s="65" t="s">
        <v>85</v>
      </c>
      <c r="B136" s="62">
        <v>0.4385821709043331</v>
      </c>
      <c r="C136" s="17">
        <v>0.27528188338901832</v>
      </c>
      <c r="D136" s="17">
        <v>9.399384799704992E-2</v>
      </c>
      <c r="E136" s="17">
        <v>8.4578617434601697E-2</v>
      </c>
      <c r="F136" s="17">
        <v>0.10178990980849012</v>
      </c>
      <c r="G136" s="17">
        <v>0.19611957412035208</v>
      </c>
      <c r="H136" s="17">
        <v>-7.5813373287647021E-2</v>
      </c>
      <c r="I136" s="58">
        <v>-0.1145326310702636</v>
      </c>
      <c r="J136" s="50">
        <v>0.22189392844357747</v>
      </c>
      <c r="K136" s="52">
        <v>0.42</v>
      </c>
    </row>
    <row r="137" spans="1:11" x14ac:dyDescent="0.3">
      <c r="A137" s="65" t="s">
        <v>86</v>
      </c>
      <c r="B137" s="62">
        <v>0.45992481010733877</v>
      </c>
      <c r="C137" s="17">
        <v>0.28840788199344758</v>
      </c>
      <c r="D137" s="17">
        <v>0.10425195035166127</v>
      </c>
      <c r="E137" s="17">
        <v>8.675873767123643E-2</v>
      </c>
      <c r="F137" s="17">
        <v>0.12042151734735586</v>
      </c>
      <c r="G137" s="17">
        <v>0.18453708583360395</v>
      </c>
      <c r="H137" s="17">
        <v>-0.10870458549055956</v>
      </c>
      <c r="I137" s="58">
        <v>-0.13559739878074678</v>
      </c>
      <c r="J137" s="50">
        <v>0.23402443893697211</v>
      </c>
      <c r="K137" s="52">
        <v>0.45</v>
      </c>
    </row>
    <row r="138" spans="1:11" ht="15" thickBot="1" x14ac:dyDescent="0.35">
      <c r="A138" s="66" t="s">
        <v>87</v>
      </c>
      <c r="B138" s="63">
        <v>0.49484183781866137</v>
      </c>
      <c r="C138" s="59">
        <v>0.31043337802319676</v>
      </c>
      <c r="D138" s="59">
        <v>0.12067810510233945</v>
      </c>
      <c r="E138" s="59">
        <v>9.2369159701704326E-2</v>
      </c>
      <c r="F138" s="59">
        <v>0.1515063184280154</v>
      </c>
      <c r="G138" s="59">
        <v>0.1646971542648589</v>
      </c>
      <c r="H138" s="59">
        <v>-0.16339321666529666</v>
      </c>
      <c r="I138" s="60">
        <v>-0.17113273722031425</v>
      </c>
      <c r="J138" s="53">
        <v>0.2555940760177362</v>
      </c>
      <c r="K138" s="54">
        <v>0.5</v>
      </c>
    </row>
  </sheetData>
  <mergeCells count="2">
    <mergeCell ref="J1:Q1"/>
    <mergeCell ref="A122:K122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9" workbookViewId="0">
      <selection activeCell="U100" sqref="U100"/>
    </sheetView>
  </sheetViews>
  <sheetFormatPr defaultColWidth="8.88671875" defaultRowHeight="14.4" x14ac:dyDescent="0.3"/>
  <sheetData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BEA3-AE90-4602-B7C0-F21D676B3872}">
  <dimension ref="A1:K28"/>
  <sheetViews>
    <sheetView tabSelected="1" topLeftCell="A10" workbookViewId="0">
      <selection activeCell="J32" sqref="J32"/>
    </sheetView>
  </sheetViews>
  <sheetFormatPr defaultRowHeight="14.4" x14ac:dyDescent="0.3"/>
  <cols>
    <col min="2" max="2" width="8.6640625" customWidth="1"/>
    <col min="3" max="3" width="7.77734375" customWidth="1"/>
    <col min="5" max="5" width="6.21875" customWidth="1"/>
    <col min="6" max="6" width="8.88671875" style="24"/>
  </cols>
  <sheetData>
    <row r="1" spans="1:6" x14ac:dyDescent="0.3">
      <c r="A1" t="s">
        <v>122</v>
      </c>
      <c r="B1">
        <v>14.61</v>
      </c>
      <c r="C1" t="s">
        <v>121</v>
      </c>
      <c r="D1" t="s">
        <v>123</v>
      </c>
      <c r="E1">
        <v>40</v>
      </c>
      <c r="F1" s="24" t="s">
        <v>124</v>
      </c>
    </row>
    <row r="2" spans="1:6" x14ac:dyDescent="0.3">
      <c r="A2" t="s">
        <v>122</v>
      </c>
      <c r="B2">
        <v>41.35</v>
      </c>
      <c r="C2" t="s">
        <v>121</v>
      </c>
      <c r="D2" t="s">
        <v>123</v>
      </c>
      <c r="E2">
        <v>80</v>
      </c>
      <c r="F2" s="24" t="s">
        <v>124</v>
      </c>
    </row>
    <row r="3" spans="1:6" x14ac:dyDescent="0.3">
      <c r="A3" t="s">
        <v>122</v>
      </c>
      <c r="B3">
        <v>47.59</v>
      </c>
      <c r="C3" t="s">
        <v>121</v>
      </c>
      <c r="D3" t="s">
        <v>123</v>
      </c>
      <c r="E3">
        <v>90</v>
      </c>
      <c r="F3" s="24" t="s">
        <v>124</v>
      </c>
    </row>
    <row r="4" spans="1:6" x14ac:dyDescent="0.3">
      <c r="A4" t="s">
        <v>122</v>
      </c>
      <c r="B4">
        <v>21.9</v>
      </c>
      <c r="C4" t="s">
        <v>121</v>
      </c>
      <c r="D4" t="s">
        <v>123</v>
      </c>
      <c r="E4">
        <v>50</v>
      </c>
      <c r="F4" s="24" t="s">
        <v>124</v>
      </c>
    </row>
    <row r="5" spans="1:6" x14ac:dyDescent="0.3">
      <c r="A5" t="s">
        <v>122</v>
      </c>
      <c r="B5">
        <v>28.59</v>
      </c>
      <c r="C5" t="s">
        <v>121</v>
      </c>
      <c r="D5" t="s">
        <v>123</v>
      </c>
      <c r="E5">
        <v>60</v>
      </c>
      <c r="F5" s="24" t="s">
        <v>124</v>
      </c>
    </row>
    <row r="6" spans="1:6" x14ac:dyDescent="0.3">
      <c r="A6" t="s">
        <v>122</v>
      </c>
      <c r="B6">
        <v>35.04</v>
      </c>
      <c r="C6" t="s">
        <v>121</v>
      </c>
      <c r="D6" t="s">
        <v>123</v>
      </c>
      <c r="E6">
        <v>70</v>
      </c>
      <c r="F6" s="24" t="s">
        <v>124</v>
      </c>
    </row>
    <row r="7" spans="1:6" x14ac:dyDescent="0.3">
      <c r="A7" t="s">
        <v>122</v>
      </c>
      <c r="B7">
        <v>13.78</v>
      </c>
      <c r="C7" t="s">
        <v>121</v>
      </c>
      <c r="D7" t="s">
        <v>123</v>
      </c>
      <c r="E7">
        <v>5</v>
      </c>
      <c r="F7" s="24" t="s">
        <v>124</v>
      </c>
    </row>
    <row r="8" spans="1:6" x14ac:dyDescent="0.3">
      <c r="A8" t="s">
        <v>122</v>
      </c>
      <c r="B8">
        <v>7.95</v>
      </c>
      <c r="C8" t="s">
        <v>121</v>
      </c>
      <c r="D8" t="s">
        <v>123</v>
      </c>
      <c r="E8">
        <v>10</v>
      </c>
      <c r="F8" s="24" t="s">
        <v>124</v>
      </c>
    </row>
    <row r="9" spans="1:6" x14ac:dyDescent="0.3">
      <c r="A9" t="s">
        <v>122</v>
      </c>
      <c r="B9">
        <v>10.86</v>
      </c>
      <c r="C9" t="s">
        <v>121</v>
      </c>
      <c r="D9" t="s">
        <v>123</v>
      </c>
      <c r="E9">
        <v>7.5</v>
      </c>
      <c r="F9" s="24" t="s">
        <v>124</v>
      </c>
    </row>
    <row r="10" spans="1:6" x14ac:dyDescent="0.3">
      <c r="A10" t="s">
        <v>122</v>
      </c>
      <c r="B10">
        <v>10.28</v>
      </c>
      <c r="C10" t="s">
        <v>121</v>
      </c>
      <c r="D10" t="s">
        <v>123</v>
      </c>
      <c r="E10">
        <v>8</v>
      </c>
      <c r="F10" s="24" t="s">
        <v>124</v>
      </c>
    </row>
    <row r="11" spans="1:6" x14ac:dyDescent="0.3">
      <c r="A11" t="s">
        <v>122</v>
      </c>
      <c r="B11">
        <v>9.11</v>
      </c>
      <c r="C11" t="s">
        <v>121</v>
      </c>
      <c r="D11" t="s">
        <v>123</v>
      </c>
      <c r="E11">
        <v>9</v>
      </c>
      <c r="F11" s="24" t="s">
        <v>124</v>
      </c>
    </row>
    <row r="12" spans="1:6" x14ac:dyDescent="0.3">
      <c r="A12" t="s">
        <v>122</v>
      </c>
      <c r="B12">
        <v>7.95</v>
      </c>
      <c r="C12" t="s">
        <v>121</v>
      </c>
      <c r="D12" t="s">
        <v>123</v>
      </c>
      <c r="E12">
        <v>10</v>
      </c>
      <c r="F12" s="24" t="s">
        <v>124</v>
      </c>
    </row>
    <row r="13" spans="1:6" x14ac:dyDescent="0.3">
      <c r="A13" t="s">
        <v>122</v>
      </c>
      <c r="B13">
        <v>5.62</v>
      </c>
      <c r="C13" t="s">
        <v>121</v>
      </c>
      <c r="D13" t="s">
        <v>123</v>
      </c>
      <c r="E13">
        <v>12</v>
      </c>
      <c r="F13" s="24" t="s">
        <v>124</v>
      </c>
    </row>
    <row r="14" spans="1:6" x14ac:dyDescent="0.3">
      <c r="A14" t="s">
        <v>122</v>
      </c>
      <c r="B14">
        <v>3.29</v>
      </c>
      <c r="C14" t="s">
        <v>121</v>
      </c>
      <c r="D14" t="s">
        <v>123</v>
      </c>
      <c r="E14">
        <v>14</v>
      </c>
      <c r="F14" s="24" t="s">
        <v>124</v>
      </c>
    </row>
    <row r="15" spans="1:6" x14ac:dyDescent="0.3">
      <c r="A15" t="s">
        <v>122</v>
      </c>
      <c r="B15">
        <v>10.36</v>
      </c>
      <c r="C15" t="s">
        <v>121</v>
      </c>
      <c r="D15" t="s">
        <v>123</v>
      </c>
      <c r="E15">
        <v>35</v>
      </c>
      <c r="F15" s="24" t="s">
        <v>124</v>
      </c>
    </row>
    <row r="16" spans="1:6" x14ac:dyDescent="0.3">
      <c r="A16" t="s">
        <v>122</v>
      </c>
      <c r="B16">
        <v>18.37</v>
      </c>
      <c r="C16" t="s">
        <v>121</v>
      </c>
      <c r="D16" t="s">
        <v>123</v>
      </c>
      <c r="E16">
        <v>45</v>
      </c>
      <c r="F16" s="24" t="s">
        <v>124</v>
      </c>
    </row>
    <row r="17" spans="1:11" x14ac:dyDescent="0.3">
      <c r="A17" t="s">
        <v>122</v>
      </c>
      <c r="B17">
        <v>25.29</v>
      </c>
      <c r="C17" t="s">
        <v>121</v>
      </c>
      <c r="D17" t="s">
        <v>123</v>
      </c>
      <c r="E17">
        <v>55</v>
      </c>
      <c r="F17" s="24" t="s">
        <v>124</v>
      </c>
    </row>
    <row r="18" spans="1:11" x14ac:dyDescent="0.3">
      <c r="A18" t="s">
        <v>122</v>
      </c>
      <c r="B18">
        <v>4.1459999999999999</v>
      </c>
      <c r="C18" t="s">
        <v>121</v>
      </c>
      <c r="D18" t="s">
        <v>123</v>
      </c>
      <c r="E18">
        <v>26</v>
      </c>
      <c r="F18" s="24" t="s">
        <v>124</v>
      </c>
    </row>
    <row r="19" spans="1:11" x14ac:dyDescent="0.3">
      <c r="A19" t="s">
        <v>122</v>
      </c>
      <c r="B19">
        <v>2.7040000000000002</v>
      </c>
      <c r="C19" t="s">
        <v>121</v>
      </c>
      <c r="D19" t="s">
        <v>123</v>
      </c>
      <c r="E19">
        <v>14.5</v>
      </c>
      <c r="F19" s="24" t="s">
        <v>124</v>
      </c>
    </row>
    <row r="21" spans="1:11" x14ac:dyDescent="0.3">
      <c r="A21" s="86" t="s">
        <v>122</v>
      </c>
      <c r="B21">
        <v>28.99</v>
      </c>
      <c r="C21" t="s">
        <v>123</v>
      </c>
      <c r="D21">
        <v>17.34</v>
      </c>
      <c r="E21" t="s">
        <v>125</v>
      </c>
      <c r="F21" s="87" t="s">
        <v>133</v>
      </c>
      <c r="G21" s="22" t="s">
        <v>126</v>
      </c>
      <c r="H21" s="24" t="s">
        <v>133</v>
      </c>
      <c r="I21" s="86" t="s">
        <v>141</v>
      </c>
      <c r="K21" s="87"/>
    </row>
    <row r="22" spans="1:11" x14ac:dyDescent="0.3">
      <c r="A22" t="s">
        <v>122</v>
      </c>
      <c r="B22">
        <v>28.32</v>
      </c>
      <c r="C22" t="s">
        <v>123</v>
      </c>
      <c r="D22">
        <v>19.88</v>
      </c>
      <c r="E22" s="24" t="s">
        <v>125</v>
      </c>
      <c r="F22" s="87" t="s">
        <v>133</v>
      </c>
      <c r="G22" s="22" t="s">
        <v>127</v>
      </c>
      <c r="H22" s="24" t="s">
        <v>133</v>
      </c>
      <c r="I22" s="88" t="s">
        <v>134</v>
      </c>
      <c r="K22" s="87"/>
    </row>
    <row r="23" spans="1:11" x14ac:dyDescent="0.3">
      <c r="A23" t="s">
        <v>122</v>
      </c>
      <c r="B23">
        <v>50.38</v>
      </c>
      <c r="C23" t="s">
        <v>123</v>
      </c>
      <c r="D23">
        <v>97.02</v>
      </c>
      <c r="E23" s="24" t="s">
        <v>125</v>
      </c>
      <c r="F23" s="87" t="s">
        <v>133</v>
      </c>
      <c r="G23" s="22" t="s">
        <v>128</v>
      </c>
      <c r="H23" s="24" t="s">
        <v>133</v>
      </c>
      <c r="I23" s="86" t="s">
        <v>135</v>
      </c>
      <c r="K23" s="87"/>
    </row>
    <row r="24" spans="1:11" x14ac:dyDescent="0.3">
      <c r="A24" t="s">
        <v>122</v>
      </c>
      <c r="B24">
        <v>25.44</v>
      </c>
      <c r="C24" t="s">
        <v>123</v>
      </c>
      <c r="D24">
        <v>4.0599999999999996</v>
      </c>
      <c r="E24" s="24" t="s">
        <v>125</v>
      </c>
      <c r="F24" s="87" t="s">
        <v>133</v>
      </c>
      <c r="G24" s="22" t="s">
        <v>129</v>
      </c>
      <c r="H24" s="24" t="s">
        <v>133</v>
      </c>
      <c r="I24" s="86" t="s">
        <v>136</v>
      </c>
      <c r="K24" s="87"/>
    </row>
    <row r="25" spans="1:11" x14ac:dyDescent="0.3">
      <c r="A25" t="s">
        <v>122</v>
      </c>
      <c r="B25">
        <v>40.94</v>
      </c>
      <c r="C25" t="s">
        <v>123</v>
      </c>
      <c r="D25">
        <v>34.29</v>
      </c>
      <c r="E25" s="24" t="s">
        <v>125</v>
      </c>
      <c r="F25" s="87" t="s">
        <v>133</v>
      </c>
      <c r="G25" s="22" t="s">
        <v>130</v>
      </c>
      <c r="H25" s="24" t="s">
        <v>133</v>
      </c>
      <c r="I25" s="86" t="s">
        <v>137</v>
      </c>
      <c r="K25" s="87"/>
    </row>
    <row r="26" spans="1:11" x14ac:dyDescent="0.3">
      <c r="A26" t="s">
        <v>122</v>
      </c>
      <c r="B26">
        <v>22.03</v>
      </c>
      <c r="C26" t="s">
        <v>123</v>
      </c>
      <c r="D26">
        <v>20.76</v>
      </c>
      <c r="E26" s="24" t="s">
        <v>125</v>
      </c>
      <c r="F26" s="87" t="s">
        <v>133</v>
      </c>
      <c r="G26" s="22" t="s">
        <v>131</v>
      </c>
      <c r="H26" s="24" t="s">
        <v>133</v>
      </c>
      <c r="I26" s="86" t="s">
        <v>138</v>
      </c>
      <c r="K26" s="87"/>
    </row>
    <row r="27" spans="1:11" x14ac:dyDescent="0.3">
      <c r="A27" t="s">
        <v>122</v>
      </c>
      <c r="B27">
        <v>34.72</v>
      </c>
      <c r="C27" t="s">
        <v>123</v>
      </c>
      <c r="D27">
        <v>16.809999999999999</v>
      </c>
      <c r="E27" s="24" t="s">
        <v>125</v>
      </c>
      <c r="F27" s="87" t="s">
        <v>133</v>
      </c>
      <c r="G27" s="22" t="s">
        <v>132</v>
      </c>
      <c r="H27" s="24" t="s">
        <v>133</v>
      </c>
      <c r="I27" s="86" t="s">
        <v>139</v>
      </c>
      <c r="K27" s="87"/>
    </row>
    <row r="28" spans="1:11" x14ac:dyDescent="0.3">
      <c r="A28" t="s">
        <v>122</v>
      </c>
      <c r="B28">
        <v>46.05</v>
      </c>
      <c r="C28" t="s">
        <v>123</v>
      </c>
      <c r="D28">
        <v>24.78</v>
      </c>
      <c r="E28" s="24" t="s">
        <v>125</v>
      </c>
      <c r="F28" s="87" t="s">
        <v>133</v>
      </c>
      <c r="G28" s="22" t="s">
        <v>44</v>
      </c>
      <c r="H28" s="24" t="s">
        <v>133</v>
      </c>
      <c r="I28" s="86" t="s">
        <v>140</v>
      </c>
      <c r="K2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efficient frontier 2 14 2024</vt:lpstr>
      <vt:lpstr>example</vt:lpstr>
      <vt:lpstr>javascript code for graph fyi </vt:lpstr>
      <vt:lpstr>data entry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m f</cp:lastModifiedBy>
  <dcterms:created xsi:type="dcterms:W3CDTF">2015-04-04T07:01:41Z</dcterms:created>
  <dcterms:modified xsi:type="dcterms:W3CDTF">2024-02-15T04:34:57Z</dcterms:modified>
</cp:coreProperties>
</file>