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 435 spirng 2022\"/>
    </mc:Choice>
  </mc:AlternateContent>
  <xr:revisionPtr revIDLastSave="0" documentId="8_{14B625E1-5246-4F1B-AF27-F74A751FBE1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 class spring 2023" sheetId="2" r:id="rId1"/>
  </sheets>
  <definedNames>
    <definedName name="CIQWBGuid" hidden="1">"b20019f2-2962-4eda-8477-4f2daf9c9120"</definedName>
    <definedName name="CIQWBInfo" hidden="1">"{ ""CIQVersion"":""9.45.614.5792"" }"</definedName>
    <definedName name="solver_adj" localSheetId="0" hidden="1">'in class spring 2023'!$B$92:$I$92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'in class spring 2023'!$B$106</definedName>
    <definedName name="solver_lhs2" localSheetId="0" hidden="1">'in class spring 2023'!$J$92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'in class spring 2023'!$B$105</definedName>
    <definedName name="solver_pre" localSheetId="0" hidden="1">0.000001</definedName>
    <definedName name="solver_rbv" localSheetId="0" hidden="1">1</definedName>
    <definedName name="solver_rel1" localSheetId="0" hidden="1">2</definedName>
    <definedName name="solver_rel2" localSheetId="0" hidden="1">2</definedName>
    <definedName name="solver_rhs1" localSheetId="0" hidden="1">0.95</definedName>
    <definedName name="solver_rhs2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0.1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2" l="1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06" i="2"/>
  <c r="J92" i="2"/>
  <c r="I62" i="2"/>
  <c r="H62" i="2"/>
  <c r="G62" i="2"/>
  <c r="F62" i="2"/>
  <c r="E62" i="2"/>
  <c r="D62" i="2"/>
  <c r="C62" i="2"/>
  <c r="B62" i="2"/>
  <c r="I61" i="2"/>
  <c r="H61" i="2"/>
  <c r="G61" i="2"/>
  <c r="F61" i="2"/>
  <c r="E61" i="2"/>
  <c r="D61" i="2"/>
  <c r="C61" i="2"/>
  <c r="B61" i="2"/>
  <c r="I60" i="2"/>
  <c r="H60" i="2"/>
  <c r="G60" i="2"/>
  <c r="F60" i="2"/>
  <c r="E60" i="2"/>
  <c r="D60" i="2"/>
  <c r="C60" i="2"/>
  <c r="B60" i="2"/>
  <c r="I59" i="2"/>
  <c r="H59" i="2"/>
  <c r="G59" i="2"/>
  <c r="F59" i="2"/>
  <c r="E59" i="2"/>
  <c r="D59" i="2"/>
  <c r="C59" i="2"/>
  <c r="B59" i="2"/>
  <c r="I58" i="2"/>
  <c r="H58" i="2"/>
  <c r="G58" i="2"/>
  <c r="F58" i="2"/>
  <c r="E58" i="2"/>
  <c r="D58" i="2"/>
  <c r="C58" i="2"/>
  <c r="B58" i="2"/>
  <c r="I57" i="2"/>
  <c r="H57" i="2"/>
  <c r="G57" i="2"/>
  <c r="F57" i="2"/>
  <c r="E57" i="2"/>
  <c r="D57" i="2"/>
  <c r="C57" i="2"/>
  <c r="B57" i="2"/>
  <c r="I56" i="2"/>
  <c r="H56" i="2"/>
  <c r="G56" i="2"/>
  <c r="F56" i="2"/>
  <c r="E56" i="2"/>
  <c r="D56" i="2"/>
  <c r="C56" i="2"/>
  <c r="B56" i="2"/>
  <c r="I55" i="2"/>
  <c r="H55" i="2"/>
  <c r="G55" i="2"/>
  <c r="F55" i="2"/>
  <c r="E55" i="2"/>
  <c r="D55" i="2"/>
  <c r="C55" i="2"/>
  <c r="B55" i="2"/>
  <c r="I54" i="2"/>
  <c r="H54" i="2"/>
  <c r="G54" i="2"/>
  <c r="F54" i="2"/>
  <c r="E54" i="2"/>
  <c r="D54" i="2"/>
  <c r="C54" i="2"/>
  <c r="B54" i="2"/>
  <c r="I53" i="2"/>
  <c r="H53" i="2"/>
  <c r="G53" i="2"/>
  <c r="F53" i="2"/>
  <c r="E53" i="2"/>
  <c r="D53" i="2"/>
  <c r="C53" i="2"/>
  <c r="B53" i="2"/>
  <c r="I52" i="2"/>
  <c r="H52" i="2"/>
  <c r="G52" i="2"/>
  <c r="F52" i="2"/>
  <c r="E52" i="2"/>
  <c r="D52" i="2"/>
  <c r="C52" i="2"/>
  <c r="B52" i="2"/>
  <c r="I51" i="2"/>
  <c r="H51" i="2"/>
  <c r="G51" i="2"/>
  <c r="F51" i="2"/>
  <c r="E51" i="2"/>
  <c r="D51" i="2"/>
  <c r="C51" i="2"/>
  <c r="B51" i="2"/>
  <c r="I50" i="2"/>
  <c r="H50" i="2"/>
  <c r="G50" i="2"/>
  <c r="F50" i="2"/>
  <c r="E50" i="2"/>
  <c r="D50" i="2"/>
  <c r="C50" i="2"/>
  <c r="B50" i="2"/>
  <c r="I49" i="2"/>
  <c r="H49" i="2"/>
  <c r="G49" i="2"/>
  <c r="F49" i="2"/>
  <c r="E49" i="2"/>
  <c r="D49" i="2"/>
  <c r="C49" i="2"/>
  <c r="B49" i="2"/>
  <c r="I48" i="2"/>
  <c r="H48" i="2"/>
  <c r="G48" i="2"/>
  <c r="F48" i="2"/>
  <c r="E48" i="2"/>
  <c r="D48" i="2"/>
  <c r="C48" i="2"/>
  <c r="B48" i="2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8" i="2"/>
  <c r="H8" i="2"/>
  <c r="G8" i="2"/>
  <c r="F8" i="2"/>
  <c r="E8" i="2"/>
  <c r="D8" i="2"/>
  <c r="C8" i="2"/>
  <c r="B8" i="2"/>
  <c r="I7" i="2"/>
  <c r="H7" i="2"/>
  <c r="G7" i="2"/>
  <c r="F7" i="2"/>
  <c r="E7" i="2"/>
  <c r="D7" i="2"/>
  <c r="C7" i="2"/>
  <c r="B7" i="2"/>
  <c r="I6" i="2"/>
  <c r="H6" i="2"/>
  <c r="G6" i="2"/>
  <c r="F6" i="2"/>
  <c r="E6" i="2"/>
  <c r="D6" i="2"/>
  <c r="C6" i="2"/>
  <c r="B6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I74" i="2" l="1"/>
  <c r="E65" i="2"/>
  <c r="E66" i="2" s="1"/>
  <c r="I65" i="2"/>
  <c r="I66" i="2" s="1"/>
  <c r="I89" i="2" s="1"/>
  <c r="I103" i="2" s="1"/>
  <c r="G72" i="2"/>
  <c r="I76" i="2"/>
  <c r="G75" i="2"/>
  <c r="B78" i="2"/>
  <c r="F73" i="2"/>
  <c r="C72" i="2"/>
  <c r="C75" i="2"/>
  <c r="F72" i="2"/>
  <c r="I77" i="2"/>
  <c r="C73" i="2"/>
  <c r="C74" i="2"/>
  <c r="C76" i="2"/>
  <c r="C78" i="2"/>
  <c r="C64" i="2"/>
  <c r="C67" i="2" s="1"/>
  <c r="C65" i="2"/>
  <c r="C66" i="2" s="1"/>
  <c r="D71" i="2"/>
  <c r="D72" i="2"/>
  <c r="D73" i="2"/>
  <c r="D74" i="2"/>
  <c r="D75" i="2"/>
  <c r="D76" i="2"/>
  <c r="D77" i="2"/>
  <c r="D78" i="2"/>
  <c r="B64" i="2"/>
  <c r="B67" i="2" s="1"/>
  <c r="B65" i="2"/>
  <c r="B66" i="2" s="1"/>
  <c r="B82" i="2" s="1"/>
  <c r="B96" i="2" s="1"/>
  <c r="C77" i="2"/>
  <c r="D64" i="2"/>
  <c r="D67" i="2" s="1"/>
  <c r="D65" i="2"/>
  <c r="D66" i="2" s="1"/>
  <c r="E71" i="2"/>
  <c r="E72" i="2"/>
  <c r="E73" i="2"/>
  <c r="E74" i="2"/>
  <c r="E85" i="2" s="1"/>
  <c r="E99" i="2" s="1"/>
  <c r="E75" i="2"/>
  <c r="E76" i="2"/>
  <c r="E77" i="2"/>
  <c r="E78" i="2"/>
  <c r="C71" i="2"/>
  <c r="E64" i="2"/>
  <c r="E67" i="2" s="1"/>
  <c r="F71" i="2"/>
  <c r="F74" i="2"/>
  <c r="F75" i="2"/>
  <c r="F76" i="2"/>
  <c r="F77" i="2"/>
  <c r="F78" i="2"/>
  <c r="F64" i="2"/>
  <c r="F67" i="2" s="1"/>
  <c r="F65" i="2"/>
  <c r="F66" i="2" s="1"/>
  <c r="G71" i="2"/>
  <c r="G73" i="2"/>
  <c r="G74" i="2"/>
  <c r="G76" i="2"/>
  <c r="G77" i="2"/>
  <c r="G78" i="2"/>
  <c r="G64" i="2"/>
  <c r="G67" i="2" s="1"/>
  <c r="G65" i="2"/>
  <c r="G66" i="2" s="1"/>
  <c r="H71" i="2"/>
  <c r="H72" i="2"/>
  <c r="H73" i="2"/>
  <c r="H74" i="2"/>
  <c r="H75" i="2"/>
  <c r="H76" i="2"/>
  <c r="H77" i="2"/>
  <c r="H78" i="2"/>
  <c r="H64" i="2"/>
  <c r="H67" i="2" s="1"/>
  <c r="H65" i="2"/>
  <c r="H66" i="2" s="1"/>
  <c r="I71" i="2"/>
  <c r="I72" i="2"/>
  <c r="I73" i="2"/>
  <c r="I75" i="2"/>
  <c r="I64" i="2"/>
  <c r="I67" i="2" s="1"/>
  <c r="B72" i="2"/>
  <c r="B73" i="2"/>
  <c r="B74" i="2"/>
  <c r="B75" i="2"/>
  <c r="B76" i="2"/>
  <c r="B77" i="2"/>
  <c r="E89" i="2" l="1"/>
  <c r="E103" i="2" s="1"/>
  <c r="I85" i="2"/>
  <c r="I99" i="2" s="1"/>
  <c r="I82" i="2"/>
  <c r="I96" i="2" s="1"/>
  <c r="D82" i="2"/>
  <c r="D96" i="2" s="1"/>
  <c r="G89" i="2"/>
  <c r="G103" i="2" s="1"/>
  <c r="C86" i="2"/>
  <c r="C100" i="2" s="1"/>
  <c r="B87" i="2"/>
  <c r="B101" i="2" s="1"/>
  <c r="I83" i="2"/>
  <c r="I97" i="2" s="1"/>
  <c r="G82" i="2"/>
  <c r="G96" i="2" s="1"/>
  <c r="C82" i="2"/>
  <c r="C96" i="2" s="1"/>
  <c r="H82" i="2"/>
  <c r="H96" i="2" s="1"/>
  <c r="F82" i="2"/>
  <c r="F96" i="2" s="1"/>
  <c r="E82" i="2"/>
  <c r="E96" i="2" s="1"/>
  <c r="I87" i="2"/>
  <c r="I101" i="2" s="1"/>
  <c r="I88" i="2"/>
  <c r="I102" i="2" s="1"/>
  <c r="I86" i="2"/>
  <c r="I100" i="2" s="1"/>
  <c r="B86" i="2"/>
  <c r="B100" i="2" s="1"/>
  <c r="C83" i="2"/>
  <c r="C97" i="2" s="1"/>
  <c r="C84" i="2"/>
  <c r="C98" i="2" s="1"/>
  <c r="B85" i="2"/>
  <c r="B99" i="2" s="1"/>
  <c r="B84" i="2"/>
  <c r="B98" i="2" s="1"/>
  <c r="H87" i="2"/>
  <c r="H101" i="2" s="1"/>
  <c r="H83" i="2"/>
  <c r="H97" i="2" s="1"/>
  <c r="F89" i="2"/>
  <c r="F103" i="2" s="1"/>
  <c r="F85" i="2"/>
  <c r="F99" i="2" s="1"/>
  <c r="D86" i="2"/>
  <c r="D100" i="2" s="1"/>
  <c r="G87" i="2"/>
  <c r="G101" i="2" s="1"/>
  <c r="F87" i="2"/>
  <c r="F101" i="2" s="1"/>
  <c r="E87" i="2"/>
  <c r="E101" i="2" s="1"/>
  <c r="G86" i="2"/>
  <c r="G100" i="2" s="1"/>
  <c r="H84" i="2"/>
  <c r="H98" i="2" s="1"/>
  <c r="G85" i="2"/>
  <c r="G99" i="2" s="1"/>
  <c r="F86" i="2"/>
  <c r="F100" i="2" s="1"/>
  <c r="E86" i="2"/>
  <c r="E100" i="2" s="1"/>
  <c r="D83" i="2"/>
  <c r="D97" i="2" s="1"/>
  <c r="D89" i="2"/>
  <c r="D103" i="2" s="1"/>
  <c r="B83" i="2"/>
  <c r="B97" i="2" s="1"/>
  <c r="H89" i="2"/>
  <c r="H103" i="2" s="1"/>
  <c r="E83" i="2"/>
  <c r="E97" i="2" s="1"/>
  <c r="D88" i="2"/>
  <c r="D102" i="2" s="1"/>
  <c r="F83" i="2"/>
  <c r="F97" i="2" s="1"/>
  <c r="E84" i="2"/>
  <c r="E98" i="2" s="1"/>
  <c r="H88" i="2"/>
  <c r="H102" i="2" s="1"/>
  <c r="D87" i="2"/>
  <c r="D101" i="2" s="1"/>
  <c r="C89" i="2"/>
  <c r="C103" i="2" s="1"/>
  <c r="G83" i="2"/>
  <c r="G97" i="2" s="1"/>
  <c r="C87" i="2"/>
  <c r="C101" i="2" s="1"/>
  <c r="B88" i="2"/>
  <c r="B102" i="2" s="1"/>
  <c r="I84" i="2"/>
  <c r="I98" i="2" s="1"/>
  <c r="H86" i="2"/>
  <c r="H100" i="2" s="1"/>
  <c r="G88" i="2"/>
  <c r="G102" i="2" s="1"/>
  <c r="F88" i="2"/>
  <c r="F102" i="2" s="1"/>
  <c r="E88" i="2"/>
  <c r="E102" i="2" s="1"/>
  <c r="D85" i="2"/>
  <c r="D99" i="2" s="1"/>
  <c r="C85" i="2"/>
  <c r="C99" i="2" s="1"/>
  <c r="B89" i="2"/>
  <c r="B103" i="2" s="1"/>
  <c r="H85" i="2"/>
  <c r="H99" i="2" s="1"/>
  <c r="C88" i="2"/>
  <c r="C102" i="2" s="1"/>
  <c r="D84" i="2"/>
  <c r="D98" i="2" s="1"/>
  <c r="F84" i="2"/>
  <c r="F98" i="2" s="1"/>
  <c r="G84" i="2"/>
  <c r="G98" i="2" s="1"/>
  <c r="B106" i="2"/>
  <c r="B105" i="2" l="1"/>
</calcChain>
</file>

<file path=xl/sharedStrings.xml><?xml version="1.0" encoding="utf-8"?>
<sst xmlns="http://schemas.openxmlformats.org/spreadsheetml/2006/main" count="161" uniqueCount="82">
  <si>
    <t>Date</t>
  </si>
  <si>
    <t>monthly_mean</t>
  </si>
  <si>
    <t>monthly_sd</t>
  </si>
  <si>
    <t>annual_std</t>
  </si>
  <si>
    <t>annual_mean</t>
  </si>
  <si>
    <t>Correlation</t>
  </si>
  <si>
    <t xml:space="preserve"> </t>
  </si>
  <si>
    <t>Covarience</t>
  </si>
  <si>
    <t>weight</t>
  </si>
  <si>
    <t>Bordered matrix</t>
  </si>
  <si>
    <t>std</t>
  </si>
  <si>
    <t>mean</t>
  </si>
  <si>
    <t>Original Input downloaded at finance.yahoo.com</t>
  </si>
  <si>
    <t>Sum of weight</t>
  </si>
  <si>
    <t>Solver set up</t>
  </si>
  <si>
    <t>1) constraints: Sum of weight =1</t>
  </si>
  <si>
    <t>results</t>
  </si>
  <si>
    <t>tesla</t>
  </si>
  <si>
    <t>disney</t>
  </si>
  <si>
    <t>return_apple</t>
  </si>
  <si>
    <t>return_tesla</t>
  </si>
  <si>
    <t>return_disney</t>
  </si>
  <si>
    <t>Portfolio mean</t>
  </si>
  <si>
    <t>portfolio standard deviation</t>
  </si>
  <si>
    <t>Efficient Frontier - Portfolios</t>
  </si>
  <si>
    <t>#) minimize portfolio's standard devation</t>
  </si>
  <si>
    <t>2) portfolio mean = 10% for example</t>
  </si>
  <si>
    <t>Apple price</t>
  </si>
  <si>
    <t>AT&amp;T</t>
  </si>
  <si>
    <t>Disney</t>
  </si>
  <si>
    <t>Best buy</t>
  </si>
  <si>
    <t>WalMart</t>
  </si>
  <si>
    <t>Chevron</t>
  </si>
  <si>
    <t>Coca Cola</t>
  </si>
  <si>
    <t>return_walmart</t>
  </si>
  <si>
    <t>return_chevron</t>
  </si>
  <si>
    <t>return_coca cola</t>
  </si>
  <si>
    <t>return_best buy</t>
  </si>
  <si>
    <t>return_att</t>
  </si>
  <si>
    <t>apple</t>
  </si>
  <si>
    <t>walmart</t>
  </si>
  <si>
    <t>chevron</t>
  </si>
  <si>
    <t>coca cola</t>
  </si>
  <si>
    <t>best buy</t>
  </si>
  <si>
    <t>att</t>
  </si>
  <si>
    <t>Sharpe Ratio (use 3% as risk free rate)</t>
  </si>
  <si>
    <t>ret 4.5% risk 22%</t>
  </si>
  <si>
    <t>ret 5% risk 21%</t>
  </si>
  <si>
    <t>ret 5.5% risk 20%</t>
  </si>
  <si>
    <t>ret 6% risk 19%</t>
  </si>
  <si>
    <t>ret 10% risk 15%</t>
  </si>
  <si>
    <t>ret 11% risk 14%</t>
  </si>
  <si>
    <t>ret 15% risk 15%</t>
  </si>
  <si>
    <t>ret 17% risk 15%</t>
  </si>
  <si>
    <t>ret 23% risk 17%</t>
  </si>
  <si>
    <t>ret 25% risk 18%</t>
  </si>
  <si>
    <t>ret 27% risk 18%</t>
  </si>
  <si>
    <t>ret 30% risk 20%</t>
  </si>
  <si>
    <t>ret 33% risk 22%</t>
  </si>
  <si>
    <t>ret 35% risk 23%</t>
  </si>
  <si>
    <t>ret 37% risk 24%</t>
  </si>
  <si>
    <t>ret 40% risk 26%</t>
  </si>
  <si>
    <t>ret 45% risk 29%</t>
  </si>
  <si>
    <t>ret 47% risk 30%</t>
  </si>
  <si>
    <t>ret 50% risk 32%</t>
  </si>
  <si>
    <t>ret 70% risk 46%</t>
  </si>
  <si>
    <t>ret 80% risk 53%</t>
  </si>
  <si>
    <t>ret 95% risk 64%</t>
  </si>
  <si>
    <t>ret 100% risk 68%</t>
  </si>
  <si>
    <t>ret 90% risk 61%</t>
  </si>
  <si>
    <t>ret 85% risk 57%</t>
  </si>
  <si>
    <t>ret 75% risk50%</t>
  </si>
  <si>
    <t>ret 65% risk 43%</t>
  </si>
  <si>
    <t>ret 60% risk 39%</t>
  </si>
  <si>
    <t>ret 55% risk 36%</t>
  </si>
  <si>
    <t>ret 43% risk 28%</t>
  </si>
  <si>
    <t>highest sharpe ratio</t>
  </si>
  <si>
    <t>CML line</t>
  </si>
  <si>
    <t xml:space="preserve">So CML line should be: </t>
  </si>
  <si>
    <t xml:space="preserve">Now plug into the CML scartch sheet above. </t>
  </si>
  <si>
    <t xml:space="preserve">Use 3% as risk free rate. </t>
  </si>
  <si>
    <t>return = risk free rate + 1.455 *standard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</si>
</sst>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* #,##0.000_);_(* \(#,##0.0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.1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.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1"/>
      <color theme="0"/>
      <name val="Calibri"/>
      <family val="2"/>
      <scheme val="minor"/>
    </font>
    <font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" xfId="0" applyFont="1" applyFill="1" applyBorder="1"/>
    <xf numFmtId="10" fontId="0" fillId="0" borderId="1" xfId="1" applyNumberFormat="1" applyFont="1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14" fontId="0" fillId="0" borderId="0" xfId="0" applyNumberFormat="1"/>
    <xf numFmtId="10" fontId="0" fillId="0" borderId="0" xfId="0" applyNumberFormat="1"/>
    <xf numFmtId="0" fontId="2" fillId="2" borderId="0" xfId="0" applyFont="1" applyFill="1"/>
    <xf numFmtId="0" fontId="0" fillId="5" borderId="0" xfId="0" applyFill="1"/>
    <xf numFmtId="10" fontId="0" fillId="5" borderId="1" xfId="1" applyNumberFormat="1" applyFont="1" applyFill="1" applyBorder="1"/>
    <xf numFmtId="0" fontId="2" fillId="2" borderId="3" xfId="0" applyFont="1" applyFill="1" applyBorder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5" fillId="5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10" fontId="0" fillId="0" borderId="1" xfId="1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10" fontId="0" fillId="0" borderId="0" xfId="0" applyNumberFormat="1" applyAlignment="1">
      <alignment horizontal="center"/>
    </xf>
    <xf numFmtId="9" fontId="0" fillId="0" borderId="5" xfId="0" applyNumberFormat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0" fontId="4" fillId="7" borderId="0" xfId="0" applyFont="1" applyFill="1"/>
    <xf numFmtId="0" fontId="8" fillId="7" borderId="2" xfId="0" applyFont="1" applyFill="1" applyBorder="1"/>
    <xf numFmtId="0" fontId="2" fillId="7" borderId="2" xfId="0" applyFont="1" applyFill="1" applyBorder="1"/>
    <xf numFmtId="10" fontId="0" fillId="5" borderId="1" xfId="1" applyNumberFormat="1" applyFont="1" applyFill="1" applyBorder="1" applyAlignment="1">
      <alignment horizontal="center"/>
    </xf>
    <xf numFmtId="2" fontId="0" fillId="0" borderId="0" xfId="0" applyNumberFormat="1"/>
    <xf numFmtId="0" fontId="2" fillId="2" borderId="1" xfId="0" applyFont="1" applyFill="1" applyBorder="1" applyAlignment="1">
      <alignment horizontal="left"/>
    </xf>
    <xf numFmtId="165" fontId="0" fillId="0" borderId="0" xfId="0" applyNumberFormat="1"/>
    <xf numFmtId="10" fontId="0" fillId="0" borderId="5" xfId="0" applyNumberFormat="1" applyBorder="1" applyAlignment="1">
      <alignment horizontal="center"/>
    </xf>
    <xf numFmtId="10" fontId="0" fillId="0" borderId="5" xfId="1" applyNumberFormat="1" applyFont="1" applyBorder="1" applyAlignment="1">
      <alignment horizontal="center"/>
    </xf>
    <xf numFmtId="10" fontId="0" fillId="0" borderId="7" xfId="1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/>
    </xf>
    <xf numFmtId="9" fontId="0" fillId="0" borderId="10" xfId="0" applyNumberFormat="1" applyBorder="1" applyAlignment="1">
      <alignment horizontal="center"/>
    </xf>
    <xf numFmtId="0" fontId="0" fillId="0" borderId="4" xfId="0" applyBorder="1"/>
    <xf numFmtId="0" fontId="4" fillId="6" borderId="10" xfId="0" applyFont="1" applyFill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0" fillId="9" borderId="0" xfId="0" applyFill="1"/>
    <xf numFmtId="10" fontId="0" fillId="9" borderId="4" xfId="1" applyNumberFormat="1" applyFont="1" applyFill="1" applyBorder="1" applyAlignment="1">
      <alignment horizontal="center"/>
    </xf>
    <xf numFmtId="10" fontId="0" fillId="9" borderId="5" xfId="1" applyNumberFormat="1" applyFont="1" applyFill="1" applyBorder="1" applyAlignment="1">
      <alignment horizontal="center"/>
    </xf>
    <xf numFmtId="10" fontId="0" fillId="0" borderId="0" xfId="1" applyNumberFormat="1" applyFont="1"/>
    <xf numFmtId="0" fontId="4" fillId="4" borderId="0" xfId="0" applyFont="1" applyFill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 Frontier Spring 2023 FIN435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 class spring 2023'!$E$105</c:f>
              <c:strCache>
                <c:ptCount val="1"/>
                <c:pt idx="0">
                  <c:v>Portfolio mean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'in class spring 2023'!$D$106:$D$137</c:f>
              <c:numCache>
                <c:formatCode>0.00%</c:formatCode>
                <c:ptCount val="32"/>
                <c:pt idx="0">
                  <c:v>0.204536</c:v>
                </c:pt>
                <c:pt idx="1">
                  <c:v>0.23164100000000001</c:v>
                </c:pt>
                <c:pt idx="2">
                  <c:v>0.260965</c:v>
                </c:pt>
                <c:pt idx="3">
                  <c:v>0.391621</c:v>
                </c:pt>
                <c:pt idx="4">
                  <c:v>0.68026399999999998</c:v>
                </c:pt>
                <c:pt idx="5">
                  <c:v>0.14760999999999999</c:v>
                </c:pt>
                <c:pt idx="6">
                  <c:v>0.20764099999999999</c:v>
                </c:pt>
                <c:pt idx="7">
                  <c:v>0.216477</c:v>
                </c:pt>
                <c:pt idx="8">
                  <c:v>0.19922300000000001</c:v>
                </c:pt>
                <c:pt idx="9">
                  <c:v>0.19127955235858449</c:v>
                </c:pt>
                <c:pt idx="10">
                  <c:v>0.17683253245216685</c:v>
                </c:pt>
                <c:pt idx="11">
                  <c:v>0.14431695090241051</c:v>
                </c:pt>
                <c:pt idx="12">
                  <c:v>0.15241857638260731</c:v>
                </c:pt>
                <c:pt idx="13">
                  <c:v>0.14807165193392116</c:v>
                </c:pt>
                <c:pt idx="14">
                  <c:v>0.18056949773196554</c:v>
                </c:pt>
                <c:pt idx="15">
                  <c:v>0.18969945718398684</c:v>
                </c:pt>
                <c:pt idx="16">
                  <c:v>0.17216102469877081</c:v>
                </c:pt>
                <c:pt idx="17">
                  <c:v>0.22049327646826053</c:v>
                </c:pt>
                <c:pt idx="18">
                  <c:v>0.2431310135885815</c:v>
                </c:pt>
                <c:pt idx="19">
                  <c:v>0.27943695562000664</c:v>
                </c:pt>
                <c:pt idx="20">
                  <c:v>0.2920426955358858</c:v>
                </c:pt>
                <c:pt idx="21">
                  <c:v>0.30485098533749838</c:v>
                </c:pt>
                <c:pt idx="22">
                  <c:v>0.32438917620784347</c:v>
                </c:pt>
                <c:pt idx="23">
                  <c:v>0.35766052564146961</c:v>
                </c:pt>
                <c:pt idx="24">
                  <c:v>0.39162073936671898</c:v>
                </c:pt>
                <c:pt idx="25">
                  <c:v>0.42610596688848734</c:v>
                </c:pt>
                <c:pt idx="26">
                  <c:v>0.46110147517315592</c:v>
                </c:pt>
                <c:pt idx="27">
                  <c:v>0.4965791493027053</c:v>
                </c:pt>
                <c:pt idx="28">
                  <c:v>0.5324426148067376</c:v>
                </c:pt>
                <c:pt idx="29">
                  <c:v>0.56864096626920813</c:v>
                </c:pt>
                <c:pt idx="30">
                  <c:v>0.60535606696656941</c:v>
                </c:pt>
                <c:pt idx="31">
                  <c:v>0.64256471637466517</c:v>
                </c:pt>
              </c:numCache>
            </c:numRef>
          </c:xVal>
          <c:yVal>
            <c:numRef>
              <c:f>'in class spring 2023'!$E$106:$E$137</c:f>
              <c:numCache>
                <c:formatCode>0%</c:formatCode>
                <c:ptCount val="32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0.6</c:v>
                </c:pt>
                <c:pt idx="4">
                  <c:v>1</c:v>
                </c:pt>
                <c:pt idx="5" formatCode="0.00%">
                  <c:v>0.1</c:v>
                </c:pt>
                <c:pt idx="6" formatCode="0.00%">
                  <c:v>0.05</c:v>
                </c:pt>
                <c:pt idx="7" formatCode="0.00%">
                  <c:v>4.4999999999999998E-2</c:v>
                </c:pt>
                <c:pt idx="8" formatCode="0.00%">
                  <c:v>5.5E-2</c:v>
                </c:pt>
                <c:pt idx="9" formatCode="0.00%">
                  <c:v>0.06</c:v>
                </c:pt>
                <c:pt idx="10" formatCode="0.00%">
                  <c:v>7.0000000000000007E-2</c:v>
                </c:pt>
                <c:pt idx="11" formatCode="0.00%">
                  <c:v>0.11</c:v>
                </c:pt>
                <c:pt idx="12" formatCode="0.00%">
                  <c:v>0.17</c:v>
                </c:pt>
                <c:pt idx="13" formatCode="0.00%">
                  <c:v>0.15</c:v>
                </c:pt>
                <c:pt idx="14" formatCode="0.00%">
                  <c:v>0.25</c:v>
                </c:pt>
                <c:pt idx="15" formatCode="0.00%">
                  <c:v>0.27</c:v>
                </c:pt>
                <c:pt idx="16" formatCode="0.00%">
                  <c:v>0.23</c:v>
                </c:pt>
                <c:pt idx="17" formatCode="0.00%">
                  <c:v>0.33</c:v>
                </c:pt>
                <c:pt idx="18" formatCode="0.00%">
                  <c:v>0.37</c:v>
                </c:pt>
                <c:pt idx="19" formatCode="0.00%">
                  <c:v>0.43</c:v>
                </c:pt>
                <c:pt idx="20" formatCode="0.00%">
                  <c:v>0.45</c:v>
                </c:pt>
                <c:pt idx="21" formatCode="0.00%">
                  <c:v>0.47</c:v>
                </c:pt>
                <c:pt idx="22" formatCode="0.00%">
                  <c:v>0.5</c:v>
                </c:pt>
                <c:pt idx="23" formatCode="0.00%">
                  <c:v>0.55000000000000004</c:v>
                </c:pt>
                <c:pt idx="24" formatCode="0.00%">
                  <c:v>0.6</c:v>
                </c:pt>
                <c:pt idx="25" formatCode="0.00%">
                  <c:v>0.65</c:v>
                </c:pt>
                <c:pt idx="26" formatCode="0.00%">
                  <c:v>0.7</c:v>
                </c:pt>
                <c:pt idx="27" formatCode="0.00%">
                  <c:v>0.75</c:v>
                </c:pt>
                <c:pt idx="28" formatCode="0.00%">
                  <c:v>0.8</c:v>
                </c:pt>
                <c:pt idx="29" formatCode="0.00%">
                  <c:v>0.85</c:v>
                </c:pt>
                <c:pt idx="30" formatCode="0.00%">
                  <c:v>0.9</c:v>
                </c:pt>
                <c:pt idx="31" formatCode="0.00%">
                  <c:v>0.94999999999999896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40-4FD1-AD9B-2C5AEEB4E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2048952"/>
        <c:axId val="782043704"/>
      </c:scatterChart>
      <c:valAx>
        <c:axId val="782048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 Standard Deviation - Risk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043704"/>
        <c:crosses val="autoZero"/>
        <c:crossBetween val="midCat"/>
      </c:valAx>
      <c:valAx>
        <c:axId val="78204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</a:t>
                </a:r>
                <a:r>
                  <a:rPr lang="en-US" baseline="0"/>
                  <a:t> Returns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20489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 Frontier Fund Allocation Illustration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832184343293721"/>
          <c:y val="1.228751607391358E-2"/>
          <c:w val="0.81276882468899303"/>
          <c:h val="0.74765629128573696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'in class spring 2023'!$B$142</c:f>
              <c:strCache>
                <c:ptCount val="1"/>
                <c:pt idx="0">
                  <c:v>tesla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2023'!$B$143:$B$172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-8.5250924624793053E-7</c:v>
                </c:pt>
                <c:pt idx="5">
                  <c:v>0</c:v>
                </c:pt>
                <c:pt idx="6">
                  <c:v>1.8913510284011604E-2</c:v>
                </c:pt>
                <c:pt idx="7">
                  <c:v>3.5203018382627904E-2</c:v>
                </c:pt>
                <c:pt idx="8">
                  <c:v>8.4058328473119046E-2</c:v>
                </c:pt>
                <c:pt idx="9">
                  <c:v>0.10024701754805981</c:v>
                </c:pt>
                <c:pt idx="10">
                  <c:v>0.11662844969586507</c:v>
                </c:pt>
                <c:pt idx="11">
                  <c:v>0.14105607873047052</c:v>
                </c:pt>
                <c:pt idx="12">
                  <c:v>0.16548366646481247</c:v>
                </c:pt>
                <c:pt idx="13">
                  <c:v>0.18178720280719293</c:v>
                </c:pt>
                <c:pt idx="14">
                  <c:v>0.19808960665162131</c:v>
                </c:pt>
                <c:pt idx="15">
                  <c:v>0.22627179334912062</c:v>
                </c:pt>
                <c:pt idx="16">
                  <c:v>0.25449199188217664</c:v>
                </c:pt>
                <c:pt idx="17">
                  <c:v>0.27324252382821074</c:v>
                </c:pt>
                <c:pt idx="18">
                  <c:v>0.29203023474582945</c:v>
                </c:pt>
                <c:pt idx="19">
                  <c:v>0.32021288807854548</c:v>
                </c:pt>
                <c:pt idx="20">
                  <c:v>0.36718322074779491</c:v>
                </c:pt>
                <c:pt idx="21">
                  <c:v>0.41415308219350444</c:v>
                </c:pt>
                <c:pt idx="22">
                  <c:v>0.46126038163726096</c:v>
                </c:pt>
                <c:pt idx="23">
                  <c:v>0.51110824118056342</c:v>
                </c:pt>
                <c:pt idx="24">
                  <c:v>0.56095610699869403</c:v>
                </c:pt>
                <c:pt idx="25">
                  <c:v>0.61080396575405305</c:v>
                </c:pt>
                <c:pt idx="26">
                  <c:v>0.66439359712983459</c:v>
                </c:pt>
                <c:pt idx="27">
                  <c:v>0.72482662955462107</c:v>
                </c:pt>
                <c:pt idx="28">
                  <c:v>0.78525970863765215</c:v>
                </c:pt>
                <c:pt idx="29">
                  <c:v>0.85250924631806357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E-4AED-9227-C0AC8094A724}"/>
            </c:ext>
          </c:extLst>
        </c:ser>
        <c:ser>
          <c:idx val="1"/>
          <c:order val="1"/>
          <c:tx>
            <c:strRef>
              <c:f>'in class spring 2023'!$C$142</c:f>
              <c:strCache>
                <c:ptCount val="1"/>
                <c:pt idx="0">
                  <c:v>apple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2023'!$C$143:$C$172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4.3424401321802933E-2</c:v>
                </c:pt>
                <c:pt idx="7">
                  <c:v>5.4228850439781075E-2</c:v>
                </c:pt>
                <c:pt idx="8">
                  <c:v>8.679556019971732E-2</c:v>
                </c:pt>
                <c:pt idx="9">
                  <c:v>9.828425218526092E-2</c:v>
                </c:pt>
                <c:pt idx="10">
                  <c:v>0.1085068974998579</c:v>
                </c:pt>
                <c:pt idx="11">
                  <c:v>0.12479025492626804</c:v>
                </c:pt>
                <c:pt idx="12">
                  <c:v>0.14107378718068858</c:v>
                </c:pt>
                <c:pt idx="13">
                  <c:v>0.15164665525484364</c:v>
                </c:pt>
                <c:pt idx="14">
                  <c:v>0.16273137347949265</c:v>
                </c:pt>
                <c:pt idx="15">
                  <c:v>0.17338331549985453</c:v>
                </c:pt>
                <c:pt idx="16">
                  <c:v>0.1847797328146234</c:v>
                </c:pt>
                <c:pt idx="17">
                  <c:v>0.19113662020188779</c:v>
                </c:pt>
                <c:pt idx="18">
                  <c:v>0.19823777687156124</c:v>
                </c:pt>
                <c:pt idx="19">
                  <c:v>0.20888977417374191</c:v>
                </c:pt>
                <c:pt idx="20">
                  <c:v>0.22664304381787773</c:v>
                </c:pt>
                <c:pt idx="21">
                  <c:v>0.24439598020046502</c:v>
                </c:pt>
                <c:pt idx="22">
                  <c:v>0.26144067659798575</c:v>
                </c:pt>
                <c:pt idx="23">
                  <c:v>0.26431082250088861</c:v>
                </c:pt>
                <c:pt idx="24">
                  <c:v>0.26718094098579531</c:v>
                </c:pt>
                <c:pt idx="25">
                  <c:v>0.27005106615686725</c:v>
                </c:pt>
                <c:pt idx="26">
                  <c:v>0.26214350579577711</c:v>
                </c:pt>
                <c:pt idx="27">
                  <c:v>0.23452447648906688</c:v>
                </c:pt>
                <c:pt idx="28">
                  <c:v>0.20690523828482552</c:v>
                </c:pt>
                <c:pt idx="29">
                  <c:v>0.14749075470947073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E-4AED-9227-C0AC8094A724}"/>
            </c:ext>
          </c:extLst>
        </c:ser>
        <c:ser>
          <c:idx val="2"/>
          <c:order val="2"/>
          <c:tx>
            <c:strRef>
              <c:f>'in class spring 2023'!$D$142</c:f>
              <c:strCache>
                <c:ptCount val="1"/>
                <c:pt idx="0">
                  <c:v>walmart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2023'!$D$143:$D$172</c:f>
              <c:numCache>
                <c:formatCode>0.00%</c:formatCode>
                <c:ptCount val="30"/>
                <c:pt idx="0">
                  <c:v>2.0027645991319083E-2</c:v>
                </c:pt>
                <c:pt idx="1">
                  <c:v>6.8658584326612287E-2</c:v>
                </c:pt>
                <c:pt idx="2">
                  <c:v>0.11729156524522162</c:v>
                </c:pt>
                <c:pt idx="3">
                  <c:v>0.16592340746086862</c:v>
                </c:pt>
                <c:pt idx="4">
                  <c:v>0.39416368240576344</c:v>
                </c:pt>
                <c:pt idx="5">
                  <c:v>0.4438923019324062</c:v>
                </c:pt>
                <c:pt idx="6">
                  <c:v>0.43731648320414179</c:v>
                </c:pt>
                <c:pt idx="7">
                  <c:v>0.42161331937778118</c:v>
                </c:pt>
                <c:pt idx="8">
                  <c:v>0.37471123097411385</c:v>
                </c:pt>
                <c:pt idx="9">
                  <c:v>0.35897591204218104</c:v>
                </c:pt>
                <c:pt idx="10">
                  <c:v>0.34344356085201033</c:v>
                </c:pt>
                <c:pt idx="11">
                  <c:v>0.31999280119886114</c:v>
                </c:pt>
                <c:pt idx="12">
                  <c:v>0.29654200781619661</c:v>
                </c:pt>
                <c:pt idx="13">
                  <c:v>0.28087183207854427</c:v>
                </c:pt>
                <c:pt idx="14">
                  <c:v>0.26522458878259403</c:v>
                </c:pt>
                <c:pt idx="15">
                  <c:v>0.23656400114624609</c:v>
                </c:pt>
                <c:pt idx="16">
                  <c:v>0.20747084396606641</c:v>
                </c:pt>
                <c:pt idx="17">
                  <c:v>0.18879594653415593</c:v>
                </c:pt>
                <c:pt idx="18">
                  <c:v>0.16968943525349639</c:v>
                </c:pt>
                <c:pt idx="19">
                  <c:v>0.14102848049755723</c:v>
                </c:pt>
                <c:pt idx="20">
                  <c:v>9.3260783782204953E-2</c:v>
                </c:pt>
                <c:pt idx="21">
                  <c:v>4.5493781935179091E-2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BE-4AED-9227-C0AC8094A724}"/>
            </c:ext>
          </c:extLst>
        </c:ser>
        <c:ser>
          <c:idx val="3"/>
          <c:order val="3"/>
          <c:tx>
            <c:strRef>
              <c:f>'in class spring 2023'!$E$142</c:f>
              <c:strCache>
                <c:ptCount val="1"/>
                <c:pt idx="0">
                  <c:v>chevron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2023'!$E$143:$E$172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8.7149211510529293E-3</c:v>
                </c:pt>
                <c:pt idx="6">
                  <c:v>3.5563311911381991E-2</c:v>
                </c:pt>
                <c:pt idx="7">
                  <c:v>3.7352368123691047E-2</c:v>
                </c:pt>
                <c:pt idx="8">
                  <c:v>4.2227143927532025E-2</c:v>
                </c:pt>
                <c:pt idx="9">
                  <c:v>4.2615860588436597E-2</c:v>
                </c:pt>
                <c:pt idx="10">
                  <c:v>4.5476962649645535E-2</c:v>
                </c:pt>
                <c:pt idx="11">
                  <c:v>4.7914326708423993E-2</c:v>
                </c:pt>
                <c:pt idx="12">
                  <c:v>5.0351698062072812E-2</c:v>
                </c:pt>
                <c:pt idx="13">
                  <c:v>5.312872212616436E-2</c:v>
                </c:pt>
                <c:pt idx="14">
                  <c:v>5.3600852451071851E-2</c:v>
                </c:pt>
                <c:pt idx="15">
                  <c:v>5.5967198941905591E-2</c:v>
                </c:pt>
                <c:pt idx="16">
                  <c:v>5.501680917901515E-2</c:v>
                </c:pt>
                <c:pt idx="17">
                  <c:v>5.9911258048219E-2</c:v>
                </c:pt>
                <c:pt idx="18">
                  <c:v>6.1488826018528446E-2</c:v>
                </c:pt>
                <c:pt idx="19">
                  <c:v>6.3855252863476125E-2</c:v>
                </c:pt>
                <c:pt idx="20">
                  <c:v>6.7799189519839986E-2</c:v>
                </c:pt>
                <c:pt idx="21">
                  <c:v>7.1743190906964113E-2</c:v>
                </c:pt>
                <c:pt idx="22">
                  <c:v>7.5622710037874019E-2</c:v>
                </c:pt>
                <c:pt idx="23">
                  <c:v>7.8211332149216897E-2</c:v>
                </c:pt>
                <c:pt idx="24">
                  <c:v>8.0799973637476832E-2</c:v>
                </c:pt>
                <c:pt idx="25">
                  <c:v>8.3388676718113133E-2</c:v>
                </c:pt>
                <c:pt idx="26">
                  <c:v>7.3462896495816596E-2</c:v>
                </c:pt>
                <c:pt idx="27">
                  <c:v>4.06488955627895E-2</c:v>
                </c:pt>
                <c:pt idx="28">
                  <c:v>7.835054050694186E-3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BE-4AED-9227-C0AC8094A724}"/>
            </c:ext>
          </c:extLst>
        </c:ser>
        <c:ser>
          <c:idx val="4"/>
          <c:order val="4"/>
          <c:tx>
            <c:strRef>
              <c:f>'in class spring 2023'!$F$142</c:f>
              <c:strCache>
                <c:ptCount val="1"/>
                <c:pt idx="0">
                  <c:v>coca cola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2023'!$F$143:$F$172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0.2160992986204428</c:v>
                </c:pt>
                <c:pt idx="5">
                  <c:v>0.25831431681499645</c:v>
                </c:pt>
                <c:pt idx="6">
                  <c:v>0.27767162145017049</c:v>
                </c:pt>
                <c:pt idx="7">
                  <c:v>0.28152210461673605</c:v>
                </c:pt>
                <c:pt idx="8">
                  <c:v>0.29322430748196221</c:v>
                </c:pt>
                <c:pt idx="9">
                  <c:v>0.29809094953787879</c:v>
                </c:pt>
                <c:pt idx="10">
                  <c:v>0.30102558487168274</c:v>
                </c:pt>
                <c:pt idx="11">
                  <c:v>0.30687666047152679</c:v>
                </c:pt>
                <c:pt idx="12">
                  <c:v>0.31272760055831655</c:v>
                </c:pt>
                <c:pt idx="13">
                  <c:v>0.31553383061089935</c:v>
                </c:pt>
                <c:pt idx="14">
                  <c:v>0.32035357962766992</c:v>
                </c:pt>
                <c:pt idx="15">
                  <c:v>0.30781369710701778</c:v>
                </c:pt>
                <c:pt idx="16">
                  <c:v>0.29824062078317237</c:v>
                </c:pt>
                <c:pt idx="17">
                  <c:v>0.28691365148268116</c:v>
                </c:pt>
                <c:pt idx="18">
                  <c:v>0.27855372721842236</c:v>
                </c:pt>
                <c:pt idx="19">
                  <c:v>0.26601360279466318</c:v>
                </c:pt>
                <c:pt idx="20">
                  <c:v>0.24511375783942793</c:v>
                </c:pt>
                <c:pt idx="21">
                  <c:v>0.2242139656956102</c:v>
                </c:pt>
                <c:pt idx="22">
                  <c:v>0.20167623215465033</c:v>
                </c:pt>
                <c:pt idx="23">
                  <c:v>0.14636960621639183</c:v>
                </c:pt>
                <c:pt idx="24">
                  <c:v>9.1062975740486482E-2</c:v>
                </c:pt>
                <c:pt idx="25">
                  <c:v>3.5756291168789235E-2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E-4AED-9227-C0AC8094A724}"/>
            </c:ext>
          </c:extLst>
        </c:ser>
        <c:ser>
          <c:idx val="5"/>
          <c:order val="5"/>
          <c:tx>
            <c:strRef>
              <c:f>'in class spring 2023'!$G$142</c:f>
              <c:strCache>
                <c:ptCount val="1"/>
                <c:pt idx="0">
                  <c:v>best buy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2023'!$G$143:$G$172</c:f>
              <c:numCache>
                <c:formatCode>0.00%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BE-4AED-9227-C0AC8094A724}"/>
            </c:ext>
          </c:extLst>
        </c:ser>
        <c:ser>
          <c:idx val="6"/>
          <c:order val="6"/>
          <c:tx>
            <c:strRef>
              <c:f>'in class spring 2023'!$H$142</c:f>
              <c:strCache>
                <c:ptCount val="1"/>
                <c:pt idx="0">
                  <c:v>disney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2023'!$H$143:$H$172</c:f>
              <c:numCache>
                <c:formatCode>0.00%</c:formatCode>
                <c:ptCount val="30"/>
                <c:pt idx="0">
                  <c:v>5.3635543629944091E-2</c:v>
                </c:pt>
                <c:pt idx="1">
                  <c:v>4.9855495503973425E-2</c:v>
                </c:pt>
                <c:pt idx="2">
                  <c:v>4.6076088158158134E-2</c:v>
                </c:pt>
                <c:pt idx="3">
                  <c:v>4.2296374246193556E-2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BE-4AED-9227-C0AC8094A724}"/>
            </c:ext>
          </c:extLst>
        </c:ser>
        <c:ser>
          <c:idx val="7"/>
          <c:order val="7"/>
          <c:tx>
            <c:strRef>
              <c:f>'in class spring 2023'!$I$142</c:f>
              <c:strCache>
                <c:ptCount val="1"/>
                <c:pt idx="0">
                  <c:v>att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'in class spring 2023'!$A$143:$A$172</c:f>
              <c:strCache>
                <c:ptCount val="30"/>
                <c:pt idx="0">
                  <c:v>ret 4.5% risk 22%</c:v>
                </c:pt>
                <c:pt idx="1">
                  <c:v>ret 5% risk 21%</c:v>
                </c:pt>
                <c:pt idx="2">
                  <c:v>ret 5.5% risk 20%</c:v>
                </c:pt>
                <c:pt idx="3">
                  <c:v>ret 6% risk 19%</c:v>
                </c:pt>
                <c:pt idx="4">
                  <c:v>ret 10% risk 15%</c:v>
                </c:pt>
                <c:pt idx="5">
                  <c:v>ret 11% risk 14%</c:v>
                </c:pt>
                <c:pt idx="6">
                  <c:v>ret 15% risk 15%</c:v>
                </c:pt>
                <c:pt idx="7">
                  <c:v>ret 17% risk 15%</c:v>
                </c:pt>
                <c:pt idx="8">
                  <c:v>ret 23% risk 17%</c:v>
                </c:pt>
                <c:pt idx="9">
                  <c:v>ret 25% risk 18%</c:v>
                </c:pt>
                <c:pt idx="10">
                  <c:v>ret 27% risk 18%</c:v>
                </c:pt>
                <c:pt idx="11">
                  <c:v>ret 30% risk 20%</c:v>
                </c:pt>
                <c:pt idx="12">
                  <c:v>ret 33% risk 22%</c:v>
                </c:pt>
                <c:pt idx="13">
                  <c:v>ret 35% risk 23%</c:v>
                </c:pt>
                <c:pt idx="14">
                  <c:v>ret 37% risk 24%</c:v>
                </c:pt>
                <c:pt idx="15">
                  <c:v>ret 40% risk 26%</c:v>
                </c:pt>
                <c:pt idx="16">
                  <c:v>ret 43% risk 28%</c:v>
                </c:pt>
                <c:pt idx="17">
                  <c:v>ret 45% risk 29%</c:v>
                </c:pt>
                <c:pt idx="18">
                  <c:v>ret 47% risk 30%</c:v>
                </c:pt>
                <c:pt idx="19">
                  <c:v>ret 50% risk 32%</c:v>
                </c:pt>
                <c:pt idx="20">
                  <c:v>ret 55% risk 36%</c:v>
                </c:pt>
                <c:pt idx="21">
                  <c:v>ret 60% risk 39%</c:v>
                </c:pt>
                <c:pt idx="22">
                  <c:v>ret 65% risk 43%</c:v>
                </c:pt>
                <c:pt idx="23">
                  <c:v>ret 70% risk 46%</c:v>
                </c:pt>
                <c:pt idx="24">
                  <c:v>ret 75% risk50%</c:v>
                </c:pt>
                <c:pt idx="25">
                  <c:v>ret 80% risk 53%</c:v>
                </c:pt>
                <c:pt idx="26">
                  <c:v>ret 85% risk 57%</c:v>
                </c:pt>
                <c:pt idx="27">
                  <c:v>ret 90% risk 61%</c:v>
                </c:pt>
                <c:pt idx="28">
                  <c:v>ret 95% risk 64%</c:v>
                </c:pt>
                <c:pt idx="29">
                  <c:v>ret 100% risk 68%</c:v>
                </c:pt>
              </c:strCache>
            </c:strRef>
          </c:cat>
          <c:val>
            <c:numRef>
              <c:f>'in class spring 2023'!$I$143:$I$172</c:f>
              <c:numCache>
                <c:formatCode>0.00%</c:formatCode>
                <c:ptCount val="30"/>
                <c:pt idx="0">
                  <c:v>0.92633681018363812</c:v>
                </c:pt>
                <c:pt idx="1">
                  <c:v>0.88148591295508416</c:v>
                </c:pt>
                <c:pt idx="2">
                  <c:v>0.83663234412704579</c:v>
                </c:pt>
                <c:pt idx="3">
                  <c:v>0.79178021858021186</c:v>
                </c:pt>
                <c:pt idx="4">
                  <c:v>0.38973787149527278</c:v>
                </c:pt>
                <c:pt idx="5">
                  <c:v>0.28907848255025975</c:v>
                </c:pt>
                <c:pt idx="6">
                  <c:v>0.18711067907973919</c:v>
                </c:pt>
                <c:pt idx="7">
                  <c:v>0.17008033728250901</c:v>
                </c:pt>
                <c:pt idx="8">
                  <c:v>0.11898342445407857</c:v>
                </c:pt>
                <c:pt idx="9">
                  <c:v>0.10178603225977183</c:v>
                </c:pt>
                <c:pt idx="10">
                  <c:v>8.4918544179465566E-2</c:v>
                </c:pt>
                <c:pt idx="11">
                  <c:v>5.9369879653182044E-2</c:v>
                </c:pt>
                <c:pt idx="12">
                  <c:v>3.3821239824056451E-2</c:v>
                </c:pt>
                <c:pt idx="13">
                  <c:v>1.7031762451709433E-2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BE-4AED-9227-C0AC8094A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491360"/>
        <c:axId val="849487752"/>
        <c:axId val="431607568"/>
      </c:bar3DChart>
      <c:catAx>
        <c:axId val="849491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Portflios on Efficient Frontier</a:t>
                </a:r>
              </a:p>
            </c:rich>
          </c:tx>
          <c:layout>
            <c:manualLayout>
              <c:xMode val="edge"/>
              <c:yMode val="edge"/>
              <c:x val="0.35426297989110961"/>
              <c:y val="0.844332198859758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487752"/>
        <c:crosses val="autoZero"/>
        <c:auto val="1"/>
        <c:lblAlgn val="ctr"/>
        <c:lblOffset val="100"/>
        <c:noMultiLvlLbl val="0"/>
      </c:catAx>
      <c:valAx>
        <c:axId val="84948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Fund Allocation per Portfolio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491360"/>
        <c:crosses val="autoZero"/>
        <c:crossBetween val="between"/>
      </c:valAx>
      <c:serAx>
        <c:axId val="431607568"/>
        <c:scaling>
          <c:orientation val="minMax"/>
        </c:scaling>
        <c:delete val="1"/>
        <c:axPos val="b"/>
        <c:majorTickMark val="out"/>
        <c:minorTickMark val="none"/>
        <c:tickLblPos val="nextTo"/>
        <c:crossAx val="84948775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Efficient Frontier and Capital Market Line (CML)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'in class spring 2023'!$E$105</c:f>
              <c:strCache>
                <c:ptCount val="1"/>
                <c:pt idx="0">
                  <c:v>Portfolio mean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xVal>
            <c:numRef>
              <c:f>'in class spring 2023'!$D$106:$D$137</c:f>
              <c:numCache>
                <c:formatCode>0.00%</c:formatCode>
                <c:ptCount val="32"/>
                <c:pt idx="0">
                  <c:v>0.204536</c:v>
                </c:pt>
                <c:pt idx="1">
                  <c:v>0.23164100000000001</c:v>
                </c:pt>
                <c:pt idx="2">
                  <c:v>0.260965</c:v>
                </c:pt>
                <c:pt idx="3">
                  <c:v>0.391621</c:v>
                </c:pt>
                <c:pt idx="4">
                  <c:v>0.68026399999999998</c:v>
                </c:pt>
                <c:pt idx="5">
                  <c:v>0.14760999999999999</c:v>
                </c:pt>
                <c:pt idx="6">
                  <c:v>0.20764099999999999</c:v>
                </c:pt>
                <c:pt idx="7">
                  <c:v>0.216477</c:v>
                </c:pt>
                <c:pt idx="8">
                  <c:v>0.19922300000000001</c:v>
                </c:pt>
                <c:pt idx="9">
                  <c:v>0.19127955235858449</c:v>
                </c:pt>
                <c:pt idx="10">
                  <c:v>0.17683253245216685</c:v>
                </c:pt>
                <c:pt idx="11">
                  <c:v>0.14431695090241051</c:v>
                </c:pt>
                <c:pt idx="12">
                  <c:v>0.15241857638260731</c:v>
                </c:pt>
                <c:pt idx="13">
                  <c:v>0.14807165193392116</c:v>
                </c:pt>
                <c:pt idx="14">
                  <c:v>0.18056949773196554</c:v>
                </c:pt>
                <c:pt idx="15">
                  <c:v>0.18969945718398684</c:v>
                </c:pt>
                <c:pt idx="16">
                  <c:v>0.17216102469877081</c:v>
                </c:pt>
                <c:pt idx="17">
                  <c:v>0.22049327646826053</c:v>
                </c:pt>
                <c:pt idx="18">
                  <c:v>0.2431310135885815</c:v>
                </c:pt>
                <c:pt idx="19">
                  <c:v>0.27943695562000664</c:v>
                </c:pt>
                <c:pt idx="20">
                  <c:v>0.2920426955358858</c:v>
                </c:pt>
                <c:pt idx="21">
                  <c:v>0.30485098533749838</c:v>
                </c:pt>
                <c:pt idx="22">
                  <c:v>0.32438917620784347</c:v>
                </c:pt>
                <c:pt idx="23">
                  <c:v>0.35766052564146961</c:v>
                </c:pt>
                <c:pt idx="24">
                  <c:v>0.39162073936671898</c:v>
                </c:pt>
                <c:pt idx="25">
                  <c:v>0.42610596688848734</c:v>
                </c:pt>
                <c:pt idx="26">
                  <c:v>0.46110147517315592</c:v>
                </c:pt>
                <c:pt idx="27">
                  <c:v>0.4965791493027053</c:v>
                </c:pt>
                <c:pt idx="28">
                  <c:v>0.5324426148067376</c:v>
                </c:pt>
                <c:pt idx="29">
                  <c:v>0.56864096626920813</c:v>
                </c:pt>
                <c:pt idx="30">
                  <c:v>0.60535606696656941</c:v>
                </c:pt>
                <c:pt idx="31">
                  <c:v>0.64256471637466517</c:v>
                </c:pt>
              </c:numCache>
            </c:numRef>
          </c:xVal>
          <c:yVal>
            <c:numRef>
              <c:f>'in class spring 2023'!$E$106:$E$137</c:f>
              <c:numCache>
                <c:formatCode>0%</c:formatCode>
                <c:ptCount val="32"/>
                <c:pt idx="0">
                  <c:v>0.3</c:v>
                </c:pt>
                <c:pt idx="1">
                  <c:v>0.35</c:v>
                </c:pt>
                <c:pt idx="2">
                  <c:v>0.4</c:v>
                </c:pt>
                <c:pt idx="3">
                  <c:v>0.6</c:v>
                </c:pt>
                <c:pt idx="4">
                  <c:v>1</c:v>
                </c:pt>
                <c:pt idx="5" formatCode="0.00%">
                  <c:v>0.1</c:v>
                </c:pt>
                <c:pt idx="6" formatCode="0.00%">
                  <c:v>0.05</c:v>
                </c:pt>
                <c:pt idx="7" formatCode="0.00%">
                  <c:v>4.4999999999999998E-2</c:v>
                </c:pt>
                <c:pt idx="8" formatCode="0.00%">
                  <c:v>5.5E-2</c:v>
                </c:pt>
                <c:pt idx="9" formatCode="0.00%">
                  <c:v>0.06</c:v>
                </c:pt>
                <c:pt idx="10" formatCode="0.00%">
                  <c:v>7.0000000000000007E-2</c:v>
                </c:pt>
                <c:pt idx="11" formatCode="0.00%">
                  <c:v>0.11</c:v>
                </c:pt>
                <c:pt idx="12" formatCode="0.00%">
                  <c:v>0.17</c:v>
                </c:pt>
                <c:pt idx="13" formatCode="0.00%">
                  <c:v>0.15</c:v>
                </c:pt>
                <c:pt idx="14" formatCode="0.00%">
                  <c:v>0.25</c:v>
                </c:pt>
                <c:pt idx="15" formatCode="0.00%">
                  <c:v>0.27</c:v>
                </c:pt>
                <c:pt idx="16" formatCode="0.00%">
                  <c:v>0.23</c:v>
                </c:pt>
                <c:pt idx="17" formatCode="0.00%">
                  <c:v>0.33</c:v>
                </c:pt>
                <c:pt idx="18" formatCode="0.00%">
                  <c:v>0.37</c:v>
                </c:pt>
                <c:pt idx="19" formatCode="0.00%">
                  <c:v>0.43</c:v>
                </c:pt>
                <c:pt idx="20" formatCode="0.00%">
                  <c:v>0.45</c:v>
                </c:pt>
                <c:pt idx="21" formatCode="0.00%">
                  <c:v>0.47</c:v>
                </c:pt>
                <c:pt idx="22" formatCode="0.00%">
                  <c:v>0.5</c:v>
                </c:pt>
                <c:pt idx="23" formatCode="0.00%">
                  <c:v>0.55000000000000004</c:v>
                </c:pt>
                <c:pt idx="24" formatCode="0.00%">
                  <c:v>0.6</c:v>
                </c:pt>
                <c:pt idx="25" formatCode="0.00%">
                  <c:v>0.65</c:v>
                </c:pt>
                <c:pt idx="26" formatCode="0.00%">
                  <c:v>0.7</c:v>
                </c:pt>
                <c:pt idx="27" formatCode="0.00%">
                  <c:v>0.75</c:v>
                </c:pt>
                <c:pt idx="28" formatCode="0.00%">
                  <c:v>0.8</c:v>
                </c:pt>
                <c:pt idx="29" formatCode="0.00%">
                  <c:v>0.85</c:v>
                </c:pt>
                <c:pt idx="30" formatCode="0.00%">
                  <c:v>0.9</c:v>
                </c:pt>
                <c:pt idx="31" formatCode="0.00%">
                  <c:v>0.94999999999999896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93-4159-B92F-DA6D4E52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456912"/>
        <c:axId val="811457896"/>
      </c:scatterChart>
      <c:scatterChart>
        <c:scatterStyle val="smoothMarker"/>
        <c:varyColors val="0"/>
        <c:ser>
          <c:idx val="1"/>
          <c:order val="1"/>
          <c:tx>
            <c:strRef>
              <c:f>'in class spring 2023'!$F$105</c:f>
              <c:strCache>
                <c:ptCount val="1"/>
                <c:pt idx="0">
                  <c:v>CML line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xVal>
            <c:numRef>
              <c:f>'in class spring 2023'!$D$106:$D$137</c:f>
              <c:numCache>
                <c:formatCode>0.00%</c:formatCode>
                <c:ptCount val="32"/>
                <c:pt idx="0">
                  <c:v>0.204536</c:v>
                </c:pt>
                <c:pt idx="1">
                  <c:v>0.23164100000000001</c:v>
                </c:pt>
                <c:pt idx="2">
                  <c:v>0.260965</c:v>
                </c:pt>
                <c:pt idx="3">
                  <c:v>0.391621</c:v>
                </c:pt>
                <c:pt idx="4">
                  <c:v>0.68026399999999998</c:v>
                </c:pt>
                <c:pt idx="5">
                  <c:v>0.14760999999999999</c:v>
                </c:pt>
                <c:pt idx="6">
                  <c:v>0.20764099999999999</c:v>
                </c:pt>
                <c:pt idx="7">
                  <c:v>0.216477</c:v>
                </c:pt>
                <c:pt idx="8">
                  <c:v>0.19922300000000001</c:v>
                </c:pt>
                <c:pt idx="9">
                  <c:v>0.19127955235858449</c:v>
                </c:pt>
                <c:pt idx="10">
                  <c:v>0.17683253245216685</c:v>
                </c:pt>
                <c:pt idx="11">
                  <c:v>0.14431695090241051</c:v>
                </c:pt>
                <c:pt idx="12">
                  <c:v>0.15241857638260731</c:v>
                </c:pt>
                <c:pt idx="13">
                  <c:v>0.14807165193392116</c:v>
                </c:pt>
                <c:pt idx="14">
                  <c:v>0.18056949773196554</c:v>
                </c:pt>
                <c:pt idx="15">
                  <c:v>0.18969945718398684</c:v>
                </c:pt>
                <c:pt idx="16">
                  <c:v>0.17216102469877081</c:v>
                </c:pt>
                <c:pt idx="17">
                  <c:v>0.22049327646826053</c:v>
                </c:pt>
                <c:pt idx="18">
                  <c:v>0.2431310135885815</c:v>
                </c:pt>
                <c:pt idx="19">
                  <c:v>0.27943695562000664</c:v>
                </c:pt>
                <c:pt idx="20">
                  <c:v>0.2920426955358858</c:v>
                </c:pt>
                <c:pt idx="21">
                  <c:v>0.30485098533749838</c:v>
                </c:pt>
                <c:pt idx="22">
                  <c:v>0.32438917620784347</c:v>
                </c:pt>
                <c:pt idx="23">
                  <c:v>0.35766052564146961</c:v>
                </c:pt>
                <c:pt idx="24">
                  <c:v>0.39162073936671898</c:v>
                </c:pt>
                <c:pt idx="25">
                  <c:v>0.42610596688848734</c:v>
                </c:pt>
                <c:pt idx="26">
                  <c:v>0.46110147517315592</c:v>
                </c:pt>
                <c:pt idx="27">
                  <c:v>0.4965791493027053</c:v>
                </c:pt>
                <c:pt idx="28">
                  <c:v>0.5324426148067376</c:v>
                </c:pt>
                <c:pt idx="29">
                  <c:v>0.56864096626920813</c:v>
                </c:pt>
                <c:pt idx="30">
                  <c:v>0.60535606696656941</c:v>
                </c:pt>
                <c:pt idx="31">
                  <c:v>0.64256471637466517</c:v>
                </c:pt>
              </c:numCache>
            </c:numRef>
          </c:xVal>
          <c:yVal>
            <c:numRef>
              <c:f>'in class spring 2023'!$F$106:$F$137</c:f>
              <c:numCache>
                <c:formatCode>0.00%</c:formatCode>
                <c:ptCount val="32"/>
                <c:pt idx="0">
                  <c:v>0.32759987999999995</c:v>
                </c:pt>
                <c:pt idx="1">
                  <c:v>0.36703765500000007</c:v>
                </c:pt>
                <c:pt idx="2">
                  <c:v>0.40970407500000006</c:v>
                </c:pt>
                <c:pt idx="3">
                  <c:v>0.59980855500000008</c:v>
                </c:pt>
                <c:pt idx="4">
                  <c:v>1.01978412</c:v>
                </c:pt>
                <c:pt idx="5">
                  <c:v>0.24477255000000001</c:v>
                </c:pt>
                <c:pt idx="6">
                  <c:v>0.33211765500000001</c:v>
                </c:pt>
                <c:pt idx="7">
                  <c:v>0.34497403500000001</c:v>
                </c:pt>
                <c:pt idx="8">
                  <c:v>0.31986946500000002</c:v>
                </c:pt>
                <c:pt idx="9">
                  <c:v>0.30831174868174049</c:v>
                </c:pt>
                <c:pt idx="10">
                  <c:v>0.2872913347179028</c:v>
                </c:pt>
                <c:pt idx="11">
                  <c:v>0.2399811635630073</c:v>
                </c:pt>
                <c:pt idx="12">
                  <c:v>0.25176902863669365</c:v>
                </c:pt>
                <c:pt idx="13">
                  <c:v>0.2454442535638553</c:v>
                </c:pt>
                <c:pt idx="14">
                  <c:v>0.29272861920000992</c:v>
                </c:pt>
                <c:pt idx="15">
                  <c:v>0.30601271020270082</c:v>
                </c:pt>
                <c:pt idx="16">
                  <c:v>0.28049429093671152</c:v>
                </c:pt>
                <c:pt idx="17">
                  <c:v>0.35081771726131905</c:v>
                </c:pt>
                <c:pt idx="18">
                  <c:v>0.38375562477138614</c:v>
                </c:pt>
                <c:pt idx="19">
                  <c:v>0.43658077042710963</c:v>
                </c:pt>
                <c:pt idx="20">
                  <c:v>0.45492212200471382</c:v>
                </c:pt>
                <c:pt idx="21">
                  <c:v>0.47355818366606017</c:v>
                </c:pt>
                <c:pt idx="22">
                  <c:v>0.50198625138241226</c:v>
                </c:pt>
                <c:pt idx="23">
                  <c:v>0.55039606480833836</c:v>
                </c:pt>
                <c:pt idx="24">
                  <c:v>0.59980817577857615</c:v>
                </c:pt>
                <c:pt idx="25">
                  <c:v>0.64998418182274909</c:v>
                </c:pt>
                <c:pt idx="26">
                  <c:v>0.70090264637694188</c:v>
                </c:pt>
                <c:pt idx="27">
                  <c:v>0.75252266223543629</c:v>
                </c:pt>
                <c:pt idx="28">
                  <c:v>0.80470400454380331</c:v>
                </c:pt>
                <c:pt idx="29">
                  <c:v>0.85737260592169784</c:v>
                </c:pt>
                <c:pt idx="30">
                  <c:v>0.91079307743635851</c:v>
                </c:pt>
                <c:pt idx="31">
                  <c:v>0.96493166232513794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93-4159-B92F-DA6D4E52D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456912"/>
        <c:axId val="811457896"/>
      </c:scatterChart>
      <c:valAx>
        <c:axId val="81145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Profolio Risk - Standard Dviation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457896"/>
        <c:crosses val="autoZero"/>
        <c:crossBetween val="midCat"/>
      </c:valAx>
      <c:valAx>
        <c:axId val="811457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Portfolio Return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1456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</xdr:colOff>
      <xdr:row>103</xdr:row>
      <xdr:rowOff>148590</xdr:rowOff>
    </xdr:from>
    <xdr:to>
      <xdr:col>18</xdr:col>
      <xdr:colOff>510540</xdr:colOff>
      <xdr:row>134</xdr:row>
      <xdr:rowOff>91440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00BEFCD-0D75-FC78-8377-E0D6E886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624840</xdr:colOff>
      <xdr:row>133</xdr:row>
      <xdr:rowOff>53340</xdr:rowOff>
    </xdr:from>
    <xdr:to>
      <xdr:col>22</xdr:col>
      <xdr:colOff>91440</xdr:colOff>
      <xdr:row>160</xdr:row>
      <xdr:rowOff>76200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553431A-1FB4-44A8-CD0A-8787F2CA3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396240</xdr:colOff>
      <xdr:row>103</xdr:row>
      <xdr:rowOff>15240</xdr:rowOff>
    </xdr:from>
    <xdr:to>
      <xdr:col>20</xdr:col>
      <xdr:colOff>160020</xdr:colOff>
      <xdr:row>137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DD6DF5-1BF0-7D9F-69D7-465E8431F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0.07575</cdr:x>
      <cdr:y>0.71298</cdr:y>
    </cdr:from>
    <cdr:to>
      <cdr:x>0.23905</cdr:x>
      <cdr:y>0.86219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52730A7F-3042-0766-2362-EE484470668E}"/>
            </a:ext>
          </a:extLst>
        </cdr:cNvPr>
        <cdr:cNvCxnSpPr/>
      </cdr:nvCxnSpPr>
      <cdr:spPr>
        <a:xfrm xmlns:a="http://schemas.openxmlformats.org/drawingml/2006/main" flipH="1">
          <a:off x="685759" y="4770095"/>
          <a:ext cx="1478283" cy="99826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9"/>
  <sheetViews>
    <sheetView tabSelected="1" topLeftCell="C116" workbookViewId="0">
      <selection activeCell="L121" sqref="L121"/>
    </sheetView>
  </sheetViews>
  <sheetFormatPr defaultRowHeight="14.4" x14ac:dyDescent="0.3"/>
  <cols>
    <col min="1" max="1" width="18.44140625" customWidth="1"/>
    <col min="2" max="3" width="12" customWidth="1"/>
    <col min="4" max="4" width="12" style="11" customWidth="1"/>
    <col min="5" max="5" width="16.21875" style="11" customWidth="1"/>
    <col min="6" max="9" width="12" customWidth="1"/>
    <col min="10" max="10" width="9.21875" customWidth="1"/>
    <col min="11" max="11" width="14.21875" customWidth="1"/>
    <col min="12" max="12" width="12.5546875" customWidth="1"/>
    <col min="13" max="17" width="9.21875" customWidth="1"/>
    <col min="18" max="20" width="9.77734375" customWidth="1"/>
    <col min="21" max="21" width="9.5546875" customWidth="1"/>
    <col min="22" max="22" width="10.5546875" customWidth="1"/>
    <col min="23" max="23" width="13.77734375" customWidth="1"/>
  </cols>
  <sheetData>
    <row r="1" spans="1:17" x14ac:dyDescent="0.3">
      <c r="H1" t="s">
        <v>6</v>
      </c>
      <c r="J1" s="53" t="s">
        <v>12</v>
      </c>
      <c r="K1" s="53"/>
      <c r="L1" s="53"/>
      <c r="M1" s="53"/>
      <c r="N1" s="53"/>
      <c r="O1" s="53"/>
      <c r="P1" s="53"/>
      <c r="Q1" s="53"/>
    </row>
    <row r="2" spans="1:17" ht="15.6" x14ac:dyDescent="0.3">
      <c r="A2" s="1" t="s">
        <v>0</v>
      </c>
      <c r="B2" s="1" t="s">
        <v>20</v>
      </c>
      <c r="C2" s="1" t="s">
        <v>19</v>
      </c>
      <c r="D2" s="12" t="s">
        <v>34</v>
      </c>
      <c r="E2" s="12" t="s">
        <v>35</v>
      </c>
      <c r="F2" s="1" t="s">
        <v>36</v>
      </c>
      <c r="G2" s="1" t="s">
        <v>37</v>
      </c>
      <c r="H2" s="1" t="s">
        <v>21</v>
      </c>
      <c r="I2" s="1" t="s">
        <v>38</v>
      </c>
      <c r="J2" s="23" t="s">
        <v>17</v>
      </c>
      <c r="K2" s="21" t="s">
        <v>27</v>
      </c>
      <c r="L2" s="22" t="s">
        <v>31</v>
      </c>
      <c r="M2" s="21" t="s">
        <v>32</v>
      </c>
      <c r="N2" s="21" t="s">
        <v>33</v>
      </c>
      <c r="O2" s="21" t="s">
        <v>30</v>
      </c>
      <c r="P2" s="21" t="s">
        <v>29</v>
      </c>
      <c r="Q2" s="21" t="s">
        <v>28</v>
      </c>
    </row>
    <row r="3" spans="1:17" x14ac:dyDescent="0.3">
      <c r="A3" s="5">
        <v>43160</v>
      </c>
      <c r="B3" s="2"/>
      <c r="C3" s="2"/>
      <c r="D3" s="16"/>
      <c r="E3" s="16"/>
      <c r="F3" s="2"/>
      <c r="G3" s="2"/>
      <c r="H3" s="2"/>
      <c r="I3" s="2"/>
      <c r="J3" s="25">
        <v>17.742000999999998</v>
      </c>
      <c r="K3" s="25">
        <v>39.987053000000003</v>
      </c>
      <c r="L3" s="25">
        <v>81.195594999999997</v>
      </c>
      <c r="M3" s="25">
        <v>91.687209999999993</v>
      </c>
      <c r="N3" s="25">
        <v>37.044144000000003</v>
      </c>
      <c r="O3" s="25">
        <v>60.245685999999999</v>
      </c>
      <c r="P3" s="25">
        <v>97.678405999999995</v>
      </c>
      <c r="Q3" s="25">
        <v>17.882244</v>
      </c>
    </row>
    <row r="4" spans="1:17" x14ac:dyDescent="0.3">
      <c r="A4" s="5">
        <v>43191</v>
      </c>
      <c r="B4" s="2">
        <f>J4/J3-1</f>
        <v>0.10434736194637817</v>
      </c>
      <c r="C4" s="2">
        <f t="shared" ref="C4:C19" si="0">K4/K3-1</f>
        <v>-1.5019786529404944E-2</v>
      </c>
      <c r="D4" s="16">
        <f t="shared" ref="D4:D35" si="1">L4/L3-1</f>
        <v>1.9572490354935468E-4</v>
      </c>
      <c r="E4" s="16">
        <f t="shared" ref="E4:E35" si="2">M4/M3-1</f>
        <v>9.7071172740450962E-2</v>
      </c>
      <c r="F4" s="2">
        <f t="shared" ref="F4:F35" si="3">N4/N3-1</f>
        <v>3.7171597216552055E-3</v>
      </c>
      <c r="G4" s="2">
        <f t="shared" ref="G4:G35" si="4">O4/O3-1</f>
        <v>0.1005124084735296</v>
      </c>
      <c r="H4" s="2">
        <f t="shared" ref="H4:H35" si="5">P4/P3-1</f>
        <v>-1.0952267177659625E-3</v>
      </c>
      <c r="I4" s="2">
        <f t="shared" ref="I4:I35" si="6">Q4/Q3-1</f>
        <v>-8.2748898851844221E-2</v>
      </c>
      <c r="J4" s="25">
        <v>19.593332</v>
      </c>
      <c r="K4" s="25">
        <v>39.386456000000003</v>
      </c>
      <c r="L4" s="25">
        <v>81.211487000000005</v>
      </c>
      <c r="M4" s="25">
        <v>100.587395</v>
      </c>
      <c r="N4" s="25">
        <v>37.181843000000001</v>
      </c>
      <c r="O4" s="25">
        <v>66.301124999999999</v>
      </c>
      <c r="P4" s="25">
        <v>97.571426000000002</v>
      </c>
      <c r="Q4" s="25">
        <v>16.402508000000001</v>
      </c>
    </row>
    <row r="5" spans="1:17" x14ac:dyDescent="0.3">
      <c r="A5" s="5">
        <v>43221</v>
      </c>
      <c r="B5" s="2">
        <f t="shared" ref="B5:C49" si="7">J5/J4-1</f>
        <v>-3.1201022878599716E-2</v>
      </c>
      <c r="C5" s="2">
        <f t="shared" si="0"/>
        <v>0.13076396109363064</v>
      </c>
      <c r="D5" s="16">
        <f t="shared" si="1"/>
        <v>-6.6923057325621982E-2</v>
      </c>
      <c r="E5" s="16">
        <f t="shared" si="2"/>
        <v>-6.4742008678124741E-3</v>
      </c>
      <c r="F5" s="2">
        <f t="shared" si="3"/>
        <v>-4.8599527462908076E-3</v>
      </c>
      <c r="G5" s="2">
        <f t="shared" si="4"/>
        <v>-0.10819264378998095</v>
      </c>
      <c r="H5" s="2">
        <f t="shared" si="5"/>
        <v>-8.5717410750971723E-3</v>
      </c>
      <c r="I5" s="2">
        <f t="shared" si="6"/>
        <v>7.0905010380117872E-3</v>
      </c>
      <c r="J5" s="25">
        <v>18.981999999999999</v>
      </c>
      <c r="K5" s="25">
        <v>44.536785000000002</v>
      </c>
      <c r="L5" s="25">
        <v>75.776566000000003</v>
      </c>
      <c r="M5" s="25">
        <v>99.936171999999999</v>
      </c>
      <c r="N5" s="25">
        <v>37.001140999999997</v>
      </c>
      <c r="O5" s="25">
        <v>59.127831</v>
      </c>
      <c r="P5" s="25">
        <v>96.735068999999996</v>
      </c>
      <c r="Q5" s="25">
        <v>16.518809999999998</v>
      </c>
    </row>
    <row r="6" spans="1:17" x14ac:dyDescent="0.3">
      <c r="A6" s="5">
        <v>43252</v>
      </c>
      <c r="B6" s="2">
        <f t="shared" si="7"/>
        <v>0.20447439679696555</v>
      </c>
      <c r="C6" s="2">
        <f t="shared" si="0"/>
        <v>-5.5986977955414519E-3</v>
      </c>
      <c r="D6" s="16">
        <f t="shared" si="1"/>
        <v>4.4216136687956986E-2</v>
      </c>
      <c r="E6" s="16">
        <f t="shared" si="2"/>
        <v>2.6005368706738086E-2</v>
      </c>
      <c r="F6" s="2">
        <f t="shared" si="3"/>
        <v>1.9999842707553395E-2</v>
      </c>
      <c r="G6" s="2">
        <f t="shared" si="4"/>
        <v>9.2747187022639288E-2</v>
      </c>
      <c r="H6" s="2">
        <f t="shared" si="5"/>
        <v>5.3684450258675076E-2</v>
      </c>
      <c r="I6" s="2">
        <f t="shared" si="6"/>
        <v>-6.4971992534569312E-3</v>
      </c>
      <c r="J6" s="25">
        <v>22.863333000000001</v>
      </c>
      <c r="K6" s="25">
        <v>44.287436999999997</v>
      </c>
      <c r="L6" s="25">
        <v>79.127112999999994</v>
      </c>
      <c r="M6" s="25">
        <v>102.535049</v>
      </c>
      <c r="N6" s="25">
        <v>37.741157999999999</v>
      </c>
      <c r="O6" s="25">
        <v>64.611771000000005</v>
      </c>
      <c r="P6" s="25">
        <v>101.92823799999999</v>
      </c>
      <c r="Q6" s="25">
        <v>16.411484000000002</v>
      </c>
    </row>
    <row r="7" spans="1:17" x14ac:dyDescent="0.3">
      <c r="A7" s="5">
        <v>43282</v>
      </c>
      <c r="B7" s="2">
        <f t="shared" si="7"/>
        <v>-0.1306604771928922</v>
      </c>
      <c r="C7" s="2">
        <f t="shared" si="0"/>
        <v>2.7983285643736977E-2</v>
      </c>
      <c r="D7" s="16">
        <f t="shared" si="1"/>
        <v>4.1798037039465941E-2</v>
      </c>
      <c r="E7" s="16">
        <f t="shared" si="2"/>
        <v>-1.2655184862691016E-3</v>
      </c>
      <c r="F7" s="2">
        <f t="shared" si="3"/>
        <v>7.2623871265423245E-2</v>
      </c>
      <c r="G7" s="2">
        <f t="shared" si="4"/>
        <v>1.2184962396402765E-2</v>
      </c>
      <c r="H7" s="2">
        <f t="shared" si="5"/>
        <v>8.3484441279167321E-2</v>
      </c>
      <c r="I7" s="2">
        <f t="shared" si="6"/>
        <v>-4.3599347871283722E-3</v>
      </c>
      <c r="J7" s="25">
        <v>19.875999</v>
      </c>
      <c r="K7" s="25">
        <v>45.526744999999998</v>
      </c>
      <c r="L7" s="25">
        <v>82.434471000000002</v>
      </c>
      <c r="M7" s="25">
        <v>102.405289</v>
      </c>
      <c r="N7" s="25">
        <v>40.482067000000001</v>
      </c>
      <c r="O7" s="25">
        <v>65.399062999999998</v>
      </c>
      <c r="P7" s="25">
        <v>110.43765999999999</v>
      </c>
      <c r="Q7" s="25">
        <v>16.339931</v>
      </c>
    </row>
    <row r="8" spans="1:17" x14ac:dyDescent="0.3">
      <c r="A8" s="5">
        <v>43313</v>
      </c>
      <c r="B8" s="2">
        <f t="shared" si="7"/>
        <v>1.1806551207815819E-2</v>
      </c>
      <c r="C8" s="2">
        <f t="shared" si="0"/>
        <v>0.19622678933009596</v>
      </c>
      <c r="D8" s="16">
        <f t="shared" si="1"/>
        <v>7.4302278230183427E-2</v>
      </c>
      <c r="E8" s="16">
        <f t="shared" si="2"/>
        <v>-6.1851453785751298E-2</v>
      </c>
      <c r="F8" s="2">
        <f t="shared" si="3"/>
        <v>-4.4177264960309492E-2</v>
      </c>
      <c r="G8" s="2">
        <f t="shared" si="4"/>
        <v>6.0375865018127195E-2</v>
      </c>
      <c r="H8" s="2">
        <f t="shared" si="5"/>
        <v>-5.6318016879386423E-3</v>
      </c>
      <c r="I8" s="2">
        <f t="shared" si="6"/>
        <v>1.9718075920883704E-2</v>
      </c>
      <c r="J8" s="25">
        <v>20.110665999999998</v>
      </c>
      <c r="K8" s="25">
        <v>54.460312000000002</v>
      </c>
      <c r="L8" s="25">
        <v>88.559539999999998</v>
      </c>
      <c r="M8" s="25">
        <v>96.071372999999994</v>
      </c>
      <c r="N8" s="25">
        <v>38.693680000000001</v>
      </c>
      <c r="O8" s="25">
        <v>69.347588000000002</v>
      </c>
      <c r="P8" s="25">
        <v>109.815697</v>
      </c>
      <c r="Q8" s="25">
        <v>16.662123000000001</v>
      </c>
    </row>
    <row r="9" spans="1:17" x14ac:dyDescent="0.3">
      <c r="A9" s="5">
        <v>43344</v>
      </c>
      <c r="B9" s="2">
        <f t="shared" si="7"/>
        <v>-0.12228998283796255</v>
      </c>
      <c r="C9" s="2">
        <f t="shared" si="0"/>
        <v>-4.8247979188955625E-3</v>
      </c>
      <c r="D9" s="16">
        <f t="shared" si="1"/>
        <v>-1.4652198961286333E-2</v>
      </c>
      <c r="E9" s="16">
        <f t="shared" si="2"/>
        <v>4.2143646682347269E-2</v>
      </c>
      <c r="F9" s="2">
        <f t="shared" si="3"/>
        <v>3.6346995168203167E-2</v>
      </c>
      <c r="G9" s="2">
        <f t="shared" si="4"/>
        <v>-2.5138870006553571E-3</v>
      </c>
      <c r="H9" s="2">
        <f t="shared" si="5"/>
        <v>4.3920824907207834E-2</v>
      </c>
      <c r="I9" s="2">
        <f t="shared" si="6"/>
        <v>5.1346218005952737E-2</v>
      </c>
      <c r="J9" s="25">
        <v>17.651333000000001</v>
      </c>
      <c r="K9" s="25">
        <v>54.197552000000002</v>
      </c>
      <c r="L9" s="25">
        <v>87.261948000000004</v>
      </c>
      <c r="M9" s="25">
        <v>100.120171</v>
      </c>
      <c r="N9" s="25">
        <v>40.100079000000001</v>
      </c>
      <c r="O9" s="25">
        <v>69.173255999999995</v>
      </c>
      <c r="P9" s="25">
        <v>114.638893</v>
      </c>
      <c r="Q9" s="25">
        <v>17.517659999999999</v>
      </c>
    </row>
    <row r="10" spans="1:17" x14ac:dyDescent="0.3">
      <c r="A10" s="5">
        <v>43374</v>
      </c>
      <c r="B10" s="2">
        <f t="shared" si="7"/>
        <v>0.27401148683784959</v>
      </c>
      <c r="C10" s="2">
        <f t="shared" si="0"/>
        <v>-3.047757581375643E-2</v>
      </c>
      <c r="D10" s="16">
        <f t="shared" si="1"/>
        <v>6.7831112365265955E-2</v>
      </c>
      <c r="E10" s="16">
        <f t="shared" si="2"/>
        <v>-8.6931673338832005E-2</v>
      </c>
      <c r="F10" s="2">
        <f t="shared" si="3"/>
        <v>4.540544670747404E-2</v>
      </c>
      <c r="G10" s="2">
        <f t="shared" si="4"/>
        <v>-0.11082317709607303</v>
      </c>
      <c r="H10" s="2">
        <f t="shared" si="5"/>
        <v>-1.804344883197706E-2</v>
      </c>
      <c r="I10" s="2">
        <f t="shared" si="6"/>
        <v>-8.6361192077023974E-2</v>
      </c>
      <c r="J10" s="25">
        <v>22.488001000000001</v>
      </c>
      <c r="K10" s="25">
        <v>52.545741999999997</v>
      </c>
      <c r="L10" s="25">
        <v>93.181022999999996</v>
      </c>
      <c r="M10" s="25">
        <v>91.416556999999997</v>
      </c>
      <c r="N10" s="25">
        <v>41.920841000000003</v>
      </c>
      <c r="O10" s="25">
        <v>61.507255999999998</v>
      </c>
      <c r="P10" s="25">
        <v>112.570412</v>
      </c>
      <c r="Q10" s="25">
        <v>16.004814</v>
      </c>
    </row>
    <row r="11" spans="1:17" x14ac:dyDescent="0.3">
      <c r="A11" s="5">
        <v>43405</v>
      </c>
      <c r="B11" s="2">
        <f t="shared" si="7"/>
        <v>3.9013383181546457E-2</v>
      </c>
      <c r="C11" s="2">
        <f t="shared" si="0"/>
        <v>-0.18404461773515346</v>
      </c>
      <c r="D11" s="16">
        <f t="shared" si="1"/>
        <v>-2.6226724297714554E-2</v>
      </c>
      <c r="E11" s="16">
        <f t="shared" si="2"/>
        <v>6.5293369121307121E-2</v>
      </c>
      <c r="F11" s="2">
        <f t="shared" si="3"/>
        <v>5.2631577691869325E-2</v>
      </c>
      <c r="G11" s="2">
        <f t="shared" si="4"/>
        <v>-7.939012919061128E-2</v>
      </c>
      <c r="H11" s="2">
        <f t="shared" si="5"/>
        <v>5.7475404815965359E-3</v>
      </c>
      <c r="I11" s="2">
        <f t="shared" si="6"/>
        <v>3.8406257017419954E-2</v>
      </c>
      <c r="J11" s="25">
        <v>23.365334000000001</v>
      </c>
      <c r="K11" s="25">
        <v>42.874980999999998</v>
      </c>
      <c r="L11" s="25">
        <v>90.737189999999998</v>
      </c>
      <c r="M11" s="25">
        <v>97.385452000000001</v>
      </c>
      <c r="N11" s="25">
        <v>44.127200999999999</v>
      </c>
      <c r="O11" s="25">
        <v>56.624186999999999</v>
      </c>
      <c r="P11" s="25">
        <v>113.217415</v>
      </c>
      <c r="Q11" s="25">
        <v>16.619499000000001</v>
      </c>
    </row>
    <row r="12" spans="1:17" x14ac:dyDescent="0.3">
      <c r="A12" s="5">
        <v>43435</v>
      </c>
      <c r="B12" s="2">
        <f t="shared" si="7"/>
        <v>-5.0445159482847668E-2</v>
      </c>
      <c r="C12" s="2">
        <f t="shared" si="0"/>
        <v>-0.11361637687956061</v>
      </c>
      <c r="D12" s="16">
        <f t="shared" si="1"/>
        <v>-4.6082912640340701E-2</v>
      </c>
      <c r="E12" s="16">
        <f t="shared" si="2"/>
        <v>-7.639794083411966E-2</v>
      </c>
      <c r="F12" s="2">
        <f t="shared" si="3"/>
        <v>-5.3086870386363172E-2</v>
      </c>
      <c r="G12" s="2">
        <f t="shared" si="4"/>
        <v>-0.18005870883408892</v>
      </c>
      <c r="H12" s="2">
        <f t="shared" si="5"/>
        <v>-5.0567088110958891E-2</v>
      </c>
      <c r="I12" s="2">
        <f t="shared" si="6"/>
        <v>-8.6427635393822699E-2</v>
      </c>
      <c r="J12" s="25">
        <v>22.186665999999999</v>
      </c>
      <c r="K12" s="25">
        <v>38.003681</v>
      </c>
      <c r="L12" s="25">
        <v>86.555756000000002</v>
      </c>
      <c r="M12" s="25">
        <v>89.945403999999996</v>
      </c>
      <c r="N12" s="25">
        <v>41.784626000000003</v>
      </c>
      <c r="O12" s="25">
        <v>46.428508999999998</v>
      </c>
      <c r="P12" s="25">
        <v>107.49234</v>
      </c>
      <c r="Q12" s="25">
        <v>15.183115000000001</v>
      </c>
    </row>
    <row r="13" spans="1:17" x14ac:dyDescent="0.3">
      <c r="A13" s="5">
        <v>43466</v>
      </c>
      <c r="B13" s="2">
        <f t="shared" si="7"/>
        <v>-7.7463914587256988E-2</v>
      </c>
      <c r="C13" s="2">
        <f t="shared" si="0"/>
        <v>5.5154183617107888E-2</v>
      </c>
      <c r="D13" s="16">
        <f t="shared" si="1"/>
        <v>3.4384818959931396E-2</v>
      </c>
      <c r="E13" s="16">
        <f t="shared" si="2"/>
        <v>5.3865264755495357E-2</v>
      </c>
      <c r="F13" s="2">
        <f t="shared" si="3"/>
        <v>1.6472948686916622E-2</v>
      </c>
      <c r="G13" s="2">
        <f t="shared" si="4"/>
        <v>0.12695141685467437</v>
      </c>
      <c r="H13" s="2">
        <f t="shared" si="5"/>
        <v>2.4943154088933106E-2</v>
      </c>
      <c r="I13" s="2">
        <f t="shared" si="6"/>
        <v>5.325857045803839E-2</v>
      </c>
      <c r="J13" s="25">
        <v>20.468</v>
      </c>
      <c r="K13" s="25">
        <v>40.099742999999997</v>
      </c>
      <c r="L13" s="25">
        <v>89.531959999999998</v>
      </c>
      <c r="M13" s="25">
        <v>94.790336999999994</v>
      </c>
      <c r="N13" s="25">
        <v>42.472942000000003</v>
      </c>
      <c r="O13" s="25">
        <v>52.322673999999999</v>
      </c>
      <c r="P13" s="25">
        <v>110.17353799999999</v>
      </c>
      <c r="Q13" s="25">
        <v>15.991745999999999</v>
      </c>
    </row>
    <row r="14" spans="1:17" x14ac:dyDescent="0.3">
      <c r="A14" s="5">
        <v>43497</v>
      </c>
      <c r="B14" s="2">
        <f t="shared" si="7"/>
        <v>4.1886505765096782E-2</v>
      </c>
      <c r="C14" s="2">
        <f t="shared" si="0"/>
        <v>4.0314572589654762E-2</v>
      </c>
      <c r="D14" s="16">
        <f t="shared" si="1"/>
        <v>3.2975073928907639E-2</v>
      </c>
      <c r="E14" s="16">
        <f t="shared" si="2"/>
        <v>4.3000364056095641E-2</v>
      </c>
      <c r="F14" s="2">
        <f t="shared" si="3"/>
        <v>-5.7967870462093285E-2</v>
      </c>
      <c r="G14" s="2">
        <f t="shared" si="4"/>
        <v>0.16205226820020702</v>
      </c>
      <c r="H14" s="2">
        <f t="shared" si="5"/>
        <v>1.1836508327435213E-2</v>
      </c>
      <c r="I14" s="2">
        <f t="shared" si="6"/>
        <v>5.8104161984563918E-2</v>
      </c>
      <c r="J14" s="25">
        <v>21.325333000000001</v>
      </c>
      <c r="K14" s="25">
        <v>41.716346999999999</v>
      </c>
      <c r="L14" s="25">
        <v>92.484283000000005</v>
      </c>
      <c r="M14" s="25">
        <v>98.866355999999996</v>
      </c>
      <c r="N14" s="25">
        <v>40.010876000000003</v>
      </c>
      <c r="O14" s="25">
        <v>60.801682</v>
      </c>
      <c r="P14" s="25">
        <v>111.477608</v>
      </c>
      <c r="Q14" s="25">
        <v>16.920933000000002</v>
      </c>
    </row>
    <row r="15" spans="1:17" x14ac:dyDescent="0.3">
      <c r="A15" s="5">
        <v>43525</v>
      </c>
      <c r="B15" s="2">
        <f t="shared" si="7"/>
        <v>-0.1251094179865796</v>
      </c>
      <c r="C15" s="2">
        <f t="shared" si="0"/>
        <v>0.10173074358596179</v>
      </c>
      <c r="D15" s="16">
        <f t="shared" si="1"/>
        <v>-1.474900335227769E-2</v>
      </c>
      <c r="E15" s="16">
        <f t="shared" si="2"/>
        <v>4.0460275485423969E-2</v>
      </c>
      <c r="F15" s="2">
        <f t="shared" si="3"/>
        <v>3.3524459699407538E-2</v>
      </c>
      <c r="G15" s="2">
        <f t="shared" si="4"/>
        <v>3.2248795354049564E-2</v>
      </c>
      <c r="H15" s="2">
        <f t="shared" si="5"/>
        <v>-1.6040414143080772E-2</v>
      </c>
      <c r="I15" s="2">
        <f t="shared" si="6"/>
        <v>7.7120451927799039E-3</v>
      </c>
      <c r="J15" s="25">
        <v>18.657333000000001</v>
      </c>
      <c r="K15" s="25">
        <v>45.960182000000003</v>
      </c>
      <c r="L15" s="25">
        <v>91.120232000000001</v>
      </c>
      <c r="M15" s="25">
        <v>102.866516</v>
      </c>
      <c r="N15" s="25">
        <v>41.352218999999998</v>
      </c>
      <c r="O15" s="25">
        <v>62.762462999999997</v>
      </c>
      <c r="P15" s="25">
        <v>109.68946099999999</v>
      </c>
      <c r="Q15" s="25">
        <v>17.051428000000001</v>
      </c>
    </row>
    <row r="16" spans="1:17" x14ac:dyDescent="0.3">
      <c r="A16" s="5">
        <v>43556</v>
      </c>
      <c r="B16" s="2">
        <f t="shared" si="7"/>
        <v>-0.14710923581628732</v>
      </c>
      <c r="C16" s="2">
        <f t="shared" si="0"/>
        <v>5.6435894879615534E-2</v>
      </c>
      <c r="D16" s="16">
        <f t="shared" si="1"/>
        <v>6.0118503649112753E-2</v>
      </c>
      <c r="E16" s="16">
        <f t="shared" si="2"/>
        <v>-2.5328864059126821E-2</v>
      </c>
      <c r="F16" s="2">
        <f t="shared" si="3"/>
        <v>5.6087969547656158E-2</v>
      </c>
      <c r="G16" s="2">
        <f t="shared" si="4"/>
        <v>5.4651041977113124E-2</v>
      </c>
      <c r="H16" s="2">
        <f t="shared" si="5"/>
        <v>0.23363053994768013</v>
      </c>
      <c r="I16" s="2">
        <f t="shared" si="6"/>
        <v>-1.2755119395278847E-2</v>
      </c>
      <c r="J16" s="25">
        <v>15.912667000000001</v>
      </c>
      <c r="K16" s="25">
        <v>48.553986000000002</v>
      </c>
      <c r="L16" s="25">
        <v>96.598243999999994</v>
      </c>
      <c r="M16" s="25">
        <v>100.26102400000001</v>
      </c>
      <c r="N16" s="25">
        <v>43.671581000000003</v>
      </c>
      <c r="O16" s="25">
        <v>66.192497000000003</v>
      </c>
      <c r="P16" s="25">
        <v>135.31626900000001</v>
      </c>
      <c r="Q16" s="25">
        <v>16.833935</v>
      </c>
    </row>
    <row r="17" spans="1:17" x14ac:dyDescent="0.3">
      <c r="A17" s="5">
        <v>43586</v>
      </c>
      <c r="B17" s="2">
        <f t="shared" si="7"/>
        <v>-0.2242658003212159</v>
      </c>
      <c r="C17" s="2">
        <f t="shared" si="0"/>
        <v>-0.12757273934214186</v>
      </c>
      <c r="D17" s="16">
        <f t="shared" si="1"/>
        <v>-1.3613425519412137E-2</v>
      </c>
      <c r="E17" s="16">
        <f t="shared" si="2"/>
        <v>-5.1724037847449167E-2</v>
      </c>
      <c r="F17" s="2">
        <f t="shared" si="3"/>
        <v>1.4268546861171405E-3</v>
      </c>
      <c r="G17" s="2">
        <f t="shared" si="4"/>
        <v>-0.15777461907805057</v>
      </c>
      <c r="H17" s="2">
        <f t="shared" si="5"/>
        <v>-3.5993329080038494E-2</v>
      </c>
      <c r="I17" s="2">
        <f t="shared" si="6"/>
        <v>8.7558850619300355E-3</v>
      </c>
      <c r="J17" s="25">
        <v>12.343999999999999</v>
      </c>
      <c r="K17" s="25">
        <v>42.359820999999997</v>
      </c>
      <c r="L17" s="25">
        <v>95.283210999999994</v>
      </c>
      <c r="M17" s="25">
        <v>95.075119000000001</v>
      </c>
      <c r="N17" s="25">
        <v>43.733893999999999</v>
      </c>
      <c r="O17" s="25">
        <v>55.749001</v>
      </c>
      <c r="P17" s="25">
        <v>130.445786</v>
      </c>
      <c r="Q17" s="25">
        <v>16.981331000000001</v>
      </c>
    </row>
    <row r="18" spans="1:17" x14ac:dyDescent="0.3">
      <c r="A18" s="5">
        <v>43617</v>
      </c>
      <c r="B18" s="2">
        <f t="shared" si="7"/>
        <v>0.20684810434219059</v>
      </c>
      <c r="C18" s="2">
        <f t="shared" si="0"/>
        <v>0.13487299674849917</v>
      </c>
      <c r="D18" s="16">
        <f t="shared" si="1"/>
        <v>9.5001332396323246E-2</v>
      </c>
      <c r="E18" s="16">
        <f t="shared" si="2"/>
        <v>0.10377111387049642</v>
      </c>
      <c r="F18" s="2">
        <f t="shared" si="3"/>
        <v>3.6433892669150314E-2</v>
      </c>
      <c r="G18" s="2">
        <f t="shared" si="4"/>
        <v>0.11265367786590463</v>
      </c>
      <c r="H18" s="2">
        <f t="shared" si="5"/>
        <v>5.755843274231931E-2</v>
      </c>
      <c r="I18" s="2">
        <f t="shared" si="6"/>
        <v>9.5814515363960462E-2</v>
      </c>
      <c r="J18" s="25">
        <v>14.897333</v>
      </c>
      <c r="K18" s="25">
        <v>48.073017</v>
      </c>
      <c r="L18" s="25">
        <v>104.33524300000001</v>
      </c>
      <c r="M18" s="25">
        <v>104.94117</v>
      </c>
      <c r="N18" s="25">
        <v>45.327289999999998</v>
      </c>
      <c r="O18" s="25">
        <v>62.029330999999999</v>
      </c>
      <c r="P18" s="25">
        <v>137.95404099999999</v>
      </c>
      <c r="Q18" s="25">
        <v>18.608388999999999</v>
      </c>
    </row>
    <row r="19" spans="1:17" x14ac:dyDescent="0.3">
      <c r="A19" s="5">
        <v>43647</v>
      </c>
      <c r="B19" s="2">
        <f t="shared" si="7"/>
        <v>8.1222524864014156E-2</v>
      </c>
      <c r="C19" s="2">
        <f t="shared" si="0"/>
        <v>7.6394310762730067E-2</v>
      </c>
      <c r="D19" s="16">
        <f t="shared" si="1"/>
        <v>-9.9550254557811968E-4</v>
      </c>
      <c r="E19" s="16">
        <f t="shared" si="2"/>
        <v>-1.0687940681431307E-2</v>
      </c>
      <c r="F19" s="2">
        <f t="shared" si="3"/>
        <v>4.1650603863588653E-2</v>
      </c>
      <c r="G19" s="2">
        <f t="shared" si="4"/>
        <v>0.10595890515085515</v>
      </c>
      <c r="H19" s="2">
        <f t="shared" si="5"/>
        <v>2.4133508347174981E-2</v>
      </c>
      <c r="I19" s="2">
        <f t="shared" si="6"/>
        <v>1.6114452465498141E-2</v>
      </c>
      <c r="J19" s="25">
        <v>16.107332</v>
      </c>
      <c r="K19" s="25">
        <v>51.745522000000001</v>
      </c>
      <c r="L19" s="25">
        <v>104.23137699999999</v>
      </c>
      <c r="M19" s="25">
        <v>103.819565</v>
      </c>
      <c r="N19" s="25">
        <v>47.215198999999998</v>
      </c>
      <c r="O19" s="25">
        <v>68.601890999999995</v>
      </c>
      <c r="P19" s="25">
        <v>141.283356</v>
      </c>
      <c r="Q19" s="25">
        <v>18.908252999999998</v>
      </c>
    </row>
    <row r="20" spans="1:17" x14ac:dyDescent="0.3">
      <c r="A20" s="5">
        <v>43678</v>
      </c>
      <c r="B20" s="2">
        <f t="shared" si="7"/>
        <v>-6.6222326577734969E-2</v>
      </c>
      <c r="C20" s="2">
        <f t="shared" si="7"/>
        <v>-2.0183756190535584E-2</v>
      </c>
      <c r="D20" s="16">
        <f t="shared" si="1"/>
        <v>3.5151478426693084E-2</v>
      </c>
      <c r="E20" s="16">
        <f t="shared" si="2"/>
        <v>-4.3781978859186998E-2</v>
      </c>
      <c r="F20" s="2">
        <f t="shared" si="3"/>
        <v>4.579158927192073E-2</v>
      </c>
      <c r="G20" s="2">
        <f t="shared" si="4"/>
        <v>-0.1683002003545353</v>
      </c>
      <c r="H20" s="2">
        <f t="shared" si="5"/>
        <v>-3.4263207903979853E-2</v>
      </c>
      <c r="I20" s="2">
        <f t="shared" si="6"/>
        <v>5.6362055235880337E-2</v>
      </c>
      <c r="J20" s="25">
        <v>15.040666999999999</v>
      </c>
      <c r="K20" s="25">
        <v>50.701103000000003</v>
      </c>
      <c r="L20" s="25">
        <v>107.895264</v>
      </c>
      <c r="M20" s="25">
        <v>99.274139000000005</v>
      </c>
      <c r="N20" s="25">
        <v>49.377257999999998</v>
      </c>
      <c r="O20" s="25">
        <v>57.056179</v>
      </c>
      <c r="P20" s="25">
        <v>136.44253499999999</v>
      </c>
      <c r="Q20" s="25">
        <v>19.973960999999999</v>
      </c>
    </row>
    <row r="21" spans="1:17" x14ac:dyDescent="0.3">
      <c r="A21" s="5">
        <v>43709</v>
      </c>
      <c r="B21" s="2">
        <f t="shared" si="7"/>
        <v>6.7638888621096571E-2</v>
      </c>
      <c r="C21" s="2">
        <f t="shared" si="7"/>
        <v>7.7037988700166871E-2</v>
      </c>
      <c r="D21" s="16">
        <f t="shared" si="1"/>
        <v>4.3796343090647616E-2</v>
      </c>
      <c r="E21" s="16">
        <f t="shared" si="2"/>
        <v>1.7832156670731569E-2</v>
      </c>
      <c r="F21" s="2">
        <f t="shared" si="3"/>
        <v>-1.0901455888862821E-2</v>
      </c>
      <c r="G21" s="2">
        <f t="shared" si="4"/>
        <v>8.3896399722105386E-2</v>
      </c>
      <c r="H21" s="2">
        <f t="shared" si="5"/>
        <v>-5.0560963265597447E-2</v>
      </c>
      <c r="I21" s="2">
        <f t="shared" si="6"/>
        <v>7.3170664546706732E-2</v>
      </c>
      <c r="J21" s="25">
        <v>16.058001000000001</v>
      </c>
      <c r="K21" s="25">
        <v>54.607013999999999</v>
      </c>
      <c r="L21" s="25">
        <v>112.620682</v>
      </c>
      <c r="M21" s="25">
        <v>101.044411</v>
      </c>
      <c r="N21" s="25">
        <v>48.838974</v>
      </c>
      <c r="O21" s="25">
        <v>61.842987000000001</v>
      </c>
      <c r="P21" s="25">
        <v>129.543869</v>
      </c>
      <c r="Q21" s="25">
        <v>21.435469000000001</v>
      </c>
    </row>
    <row r="22" spans="1:17" x14ac:dyDescent="0.3">
      <c r="A22" s="5">
        <v>43739</v>
      </c>
      <c r="B22" s="2">
        <f t="shared" si="7"/>
        <v>0.3074271822501442</v>
      </c>
      <c r="C22" s="2">
        <f t="shared" si="7"/>
        <v>0.11068459081098991</v>
      </c>
      <c r="D22" s="16">
        <f t="shared" si="1"/>
        <v>-1.1964907120701085E-2</v>
      </c>
      <c r="E22" s="16">
        <f t="shared" si="2"/>
        <v>-2.0742077461365027E-2</v>
      </c>
      <c r="F22" s="2">
        <f t="shared" si="3"/>
        <v>7.1264601095020197E-3</v>
      </c>
      <c r="G22" s="2">
        <f t="shared" si="4"/>
        <v>4.8830209317024087E-2</v>
      </c>
      <c r="H22" s="2">
        <f t="shared" si="5"/>
        <v>-3.0693386191823491E-3</v>
      </c>
      <c r="I22" s="2">
        <f t="shared" si="6"/>
        <v>1.7177650743261053E-2</v>
      </c>
      <c r="J22" s="25">
        <v>20.994667</v>
      </c>
      <c r="K22" s="25">
        <v>60.651169000000003</v>
      </c>
      <c r="L22" s="25">
        <v>111.273186</v>
      </c>
      <c r="M22" s="25">
        <v>98.948539999999994</v>
      </c>
      <c r="N22" s="25">
        <v>49.187023000000003</v>
      </c>
      <c r="O22" s="25">
        <v>64.862792999999996</v>
      </c>
      <c r="P22" s="25">
        <v>129.146255</v>
      </c>
      <c r="Q22" s="25">
        <v>21.80368</v>
      </c>
    </row>
    <row r="23" spans="1:17" x14ac:dyDescent="0.3">
      <c r="A23" s="5">
        <v>43770</v>
      </c>
      <c r="B23" s="2">
        <f t="shared" si="7"/>
        <v>4.7694635975888522E-2</v>
      </c>
      <c r="C23" s="2">
        <f t="shared" si="7"/>
        <v>7.4328740473246224E-2</v>
      </c>
      <c r="D23" s="16">
        <f t="shared" si="1"/>
        <v>1.560638337433784E-2</v>
      </c>
      <c r="E23" s="16">
        <f t="shared" si="2"/>
        <v>8.5241480066304831E-3</v>
      </c>
      <c r="F23" s="2">
        <f t="shared" si="3"/>
        <v>-1.8923324552494236E-2</v>
      </c>
      <c r="G23" s="2">
        <f t="shared" si="4"/>
        <v>0.12265070053335503</v>
      </c>
      <c r="H23" s="2">
        <f t="shared" si="5"/>
        <v>0.16671800510204493</v>
      </c>
      <c r="I23" s="2">
        <f t="shared" si="6"/>
        <v>-1.1021212932862734E-2</v>
      </c>
      <c r="J23" s="25">
        <v>21.995999999999999</v>
      </c>
      <c r="K23" s="25">
        <v>65.159294000000003</v>
      </c>
      <c r="L23" s="25">
        <v>113.00975800000001</v>
      </c>
      <c r="M23" s="25">
        <v>99.791991999999993</v>
      </c>
      <c r="N23" s="25">
        <v>48.256241000000003</v>
      </c>
      <c r="O23" s="25">
        <v>72.818259999999995</v>
      </c>
      <c r="P23" s="25">
        <v>150.67726099999999</v>
      </c>
      <c r="Q23" s="25">
        <v>21.563376999999999</v>
      </c>
    </row>
    <row r="24" spans="1:17" x14ac:dyDescent="0.3">
      <c r="A24" s="5">
        <v>43800</v>
      </c>
      <c r="B24" s="2">
        <f t="shared" si="7"/>
        <v>0.26789716312056755</v>
      </c>
      <c r="C24" s="2">
        <f t="shared" si="7"/>
        <v>0.10208278192823883</v>
      </c>
      <c r="D24" s="16">
        <f t="shared" si="1"/>
        <v>-2.0993231398654943E-3</v>
      </c>
      <c r="E24" s="16">
        <f t="shared" si="2"/>
        <v>3.8994692079100002E-2</v>
      </c>
      <c r="F24" s="2">
        <f t="shared" si="3"/>
        <v>4.4259145671955658E-2</v>
      </c>
      <c r="G24" s="2">
        <f t="shared" si="4"/>
        <v>8.8789748615251352E-2</v>
      </c>
      <c r="H24" s="2">
        <f t="shared" si="5"/>
        <v>-4.5850415345683793E-2</v>
      </c>
      <c r="I24" s="2">
        <f t="shared" si="6"/>
        <v>4.5478915477849435E-2</v>
      </c>
      <c r="J24" s="25">
        <v>27.888666000000001</v>
      </c>
      <c r="K24" s="25">
        <v>71.810935999999998</v>
      </c>
      <c r="L24" s="25">
        <v>112.772514</v>
      </c>
      <c r="M24" s="25">
        <v>103.68335</v>
      </c>
      <c r="N24" s="25">
        <v>50.392021</v>
      </c>
      <c r="O24" s="25">
        <v>79.283775000000006</v>
      </c>
      <c r="P24" s="25">
        <v>143.76864599999999</v>
      </c>
      <c r="Q24" s="25">
        <v>22.544056000000001</v>
      </c>
    </row>
    <row r="25" spans="1:17" x14ac:dyDescent="0.3">
      <c r="A25" s="5">
        <v>43831</v>
      </c>
      <c r="B25" s="2">
        <f t="shared" si="7"/>
        <v>0.55515986315014132</v>
      </c>
      <c r="C25" s="2">
        <f t="shared" si="7"/>
        <v>5.4009795945286099E-2</v>
      </c>
      <c r="D25" s="16">
        <f t="shared" si="1"/>
        <v>-3.228270675955669E-2</v>
      </c>
      <c r="E25" s="16">
        <f t="shared" si="2"/>
        <v>-0.11094517104240942</v>
      </c>
      <c r="F25" s="2">
        <f t="shared" si="3"/>
        <v>5.5103862573799178E-2</v>
      </c>
      <c r="G25" s="2">
        <f t="shared" si="4"/>
        <v>-2.9699620130348214E-2</v>
      </c>
      <c r="H25" s="2">
        <f t="shared" si="5"/>
        <v>-3.7968278563324409E-2</v>
      </c>
      <c r="I25" s="2">
        <f t="shared" si="6"/>
        <v>-3.7359382002954744E-2</v>
      </c>
      <c r="J25" s="25">
        <v>43.371333999999997</v>
      </c>
      <c r="K25" s="25">
        <v>75.689430000000002</v>
      </c>
      <c r="L25" s="25">
        <v>109.131912</v>
      </c>
      <c r="M25" s="25">
        <v>92.180183</v>
      </c>
      <c r="N25" s="25">
        <v>53.168816</v>
      </c>
      <c r="O25" s="25">
        <v>76.929077000000007</v>
      </c>
      <c r="P25" s="25">
        <v>138.30999800000001</v>
      </c>
      <c r="Q25" s="25">
        <v>21.701823999999998</v>
      </c>
    </row>
    <row r="26" spans="1:17" x14ac:dyDescent="0.3">
      <c r="A26" s="5">
        <v>43862</v>
      </c>
      <c r="B26" s="2">
        <f t="shared" si="7"/>
        <v>2.6776464841962389E-2</v>
      </c>
      <c r="C26" s="2">
        <f t="shared" si="7"/>
        <v>-0.11679753698766127</v>
      </c>
      <c r="D26" s="16">
        <f t="shared" si="1"/>
        <v>-5.9481034291784529E-2</v>
      </c>
      <c r="E26" s="16">
        <f t="shared" si="2"/>
        <v>-0.12880342188081784</v>
      </c>
      <c r="F26" s="2">
        <f t="shared" si="3"/>
        <v>-8.4075315876885437E-2</v>
      </c>
      <c r="G26" s="2">
        <f t="shared" si="4"/>
        <v>-0.10674218800259361</v>
      </c>
      <c r="H26" s="2">
        <f t="shared" si="5"/>
        <v>-0.14937456654435066</v>
      </c>
      <c r="I26" s="2">
        <f t="shared" si="6"/>
        <v>-4.7132582035500636E-2</v>
      </c>
      <c r="J26" s="25">
        <v>44.532665000000001</v>
      </c>
      <c r="K26" s="25">
        <v>66.849091000000001</v>
      </c>
      <c r="L26" s="25">
        <v>102.64063299999999</v>
      </c>
      <c r="M26" s="25">
        <v>80.307060000000007</v>
      </c>
      <c r="N26" s="25">
        <v>48.698630999999999</v>
      </c>
      <c r="O26" s="25">
        <v>68.717499000000004</v>
      </c>
      <c r="P26" s="25">
        <v>117.650002</v>
      </c>
      <c r="Q26" s="25">
        <v>20.678961000000001</v>
      </c>
    </row>
    <row r="27" spans="1:17" x14ac:dyDescent="0.3">
      <c r="A27" s="5">
        <v>43891</v>
      </c>
      <c r="B27" s="2">
        <f t="shared" si="7"/>
        <v>-0.21555707478993225</v>
      </c>
      <c r="C27" s="2">
        <f t="shared" si="7"/>
        <v>-6.7553708396723033E-2</v>
      </c>
      <c r="D27" s="16">
        <f t="shared" si="1"/>
        <v>5.5163358160505549E-2</v>
      </c>
      <c r="E27" s="16">
        <f t="shared" si="2"/>
        <v>-0.21462497817751025</v>
      </c>
      <c r="F27" s="2">
        <f t="shared" si="3"/>
        <v>-0.17274249454774204</v>
      </c>
      <c r="G27" s="2">
        <f t="shared" si="4"/>
        <v>-0.24653023242303973</v>
      </c>
      <c r="H27" s="2">
        <f t="shared" si="5"/>
        <v>-0.17892055794440187</v>
      </c>
      <c r="I27" s="2">
        <f t="shared" si="6"/>
        <v>-0.17234526434862951</v>
      </c>
      <c r="J27" s="25">
        <v>34.933334000000002</v>
      </c>
      <c r="K27" s="25">
        <v>62.333187000000002</v>
      </c>
      <c r="L27" s="25">
        <v>108.302635</v>
      </c>
      <c r="M27" s="25">
        <v>63.071159000000002</v>
      </c>
      <c r="N27" s="25">
        <v>40.286307999999998</v>
      </c>
      <c r="O27" s="25">
        <v>51.776558000000001</v>
      </c>
      <c r="P27" s="25">
        <v>96.599997999999999</v>
      </c>
      <c r="Q27" s="25">
        <v>17.11504</v>
      </c>
    </row>
    <row r="28" spans="1:17" x14ac:dyDescent="0.3">
      <c r="A28" s="5">
        <v>43922</v>
      </c>
      <c r="B28" s="2">
        <f t="shared" si="7"/>
        <v>0.49213733793631032</v>
      </c>
      <c r="C28" s="2">
        <f t="shared" si="7"/>
        <v>0.15537362143860856</v>
      </c>
      <c r="D28" s="16">
        <f t="shared" si="1"/>
        <v>7.4527789651655407E-2</v>
      </c>
      <c r="E28" s="16">
        <f t="shared" si="2"/>
        <v>0.2696662669541241</v>
      </c>
      <c r="F28" s="2">
        <f t="shared" si="3"/>
        <v>4.6157245285420423E-2</v>
      </c>
      <c r="G28" s="2">
        <f t="shared" si="4"/>
        <v>0.35852742470830123</v>
      </c>
      <c r="H28" s="2">
        <f t="shared" si="5"/>
        <v>0.11956526127464318</v>
      </c>
      <c r="I28" s="2">
        <f t="shared" si="6"/>
        <v>4.5282979180883975E-2</v>
      </c>
      <c r="J28" s="25">
        <v>52.125332</v>
      </c>
      <c r="K28" s="25">
        <v>72.018119999999996</v>
      </c>
      <c r="L28" s="25">
        <v>116.374191</v>
      </c>
      <c r="M28" s="25">
        <v>80.079323000000002</v>
      </c>
      <c r="N28" s="25">
        <v>42.145812999999997</v>
      </c>
      <c r="O28" s="25">
        <v>70.339873999999995</v>
      </c>
      <c r="P28" s="25">
        <v>108.150002</v>
      </c>
      <c r="Q28" s="25">
        <v>17.890059999999998</v>
      </c>
    </row>
    <row r="29" spans="1:17" x14ac:dyDescent="0.3">
      <c r="A29" s="5">
        <v>43952</v>
      </c>
      <c r="B29" s="2">
        <f t="shared" si="7"/>
        <v>6.7938867036856587E-2</v>
      </c>
      <c r="C29" s="2">
        <f t="shared" si="7"/>
        <v>8.216484962395576E-2</v>
      </c>
      <c r="D29" s="16">
        <f t="shared" si="1"/>
        <v>2.0649896504973286E-2</v>
      </c>
      <c r="E29" s="16">
        <f t="shared" si="2"/>
        <v>-3.2610040921550176E-3</v>
      </c>
      <c r="F29" s="2">
        <f t="shared" si="3"/>
        <v>1.7215090856119053E-2</v>
      </c>
      <c r="G29" s="2">
        <f t="shared" si="4"/>
        <v>1.7724328024812941E-2</v>
      </c>
      <c r="H29" s="2">
        <f t="shared" si="5"/>
        <v>8.4604723354512856E-2</v>
      </c>
      <c r="I29" s="2">
        <f t="shared" si="6"/>
        <v>3.6523857382255942E-2</v>
      </c>
      <c r="J29" s="25">
        <v>55.666668000000001</v>
      </c>
      <c r="K29" s="25">
        <v>77.935478000000003</v>
      </c>
      <c r="L29" s="25">
        <v>118.777306</v>
      </c>
      <c r="M29" s="25">
        <v>79.818184000000002</v>
      </c>
      <c r="N29" s="25">
        <v>42.871357000000003</v>
      </c>
      <c r="O29" s="25">
        <v>71.586601000000002</v>
      </c>
      <c r="P29" s="25">
        <v>117.300003</v>
      </c>
      <c r="Q29" s="25">
        <v>18.543474</v>
      </c>
    </row>
    <row r="30" spans="1:17" x14ac:dyDescent="0.3">
      <c r="A30" s="5">
        <v>43983</v>
      </c>
      <c r="B30" s="2">
        <f t="shared" si="7"/>
        <v>0.29318562770812862</v>
      </c>
      <c r="C30" s="2">
        <f t="shared" si="7"/>
        <v>0.15049223153542468</v>
      </c>
      <c r="D30" s="16">
        <f t="shared" si="1"/>
        <v>-3.0252412022208963E-2</v>
      </c>
      <c r="E30" s="16">
        <f t="shared" si="2"/>
        <v>-1.2650250223683379E-2</v>
      </c>
      <c r="F30" s="2">
        <f t="shared" si="3"/>
        <v>-4.2844993220065408E-2</v>
      </c>
      <c r="G30" s="2">
        <f t="shared" si="4"/>
        <v>0.11755687352721211</v>
      </c>
      <c r="H30" s="2">
        <f t="shared" si="5"/>
        <v>-4.9360621073470945E-2</v>
      </c>
      <c r="I30" s="2">
        <f t="shared" si="6"/>
        <v>-2.0414783119926838E-2</v>
      </c>
      <c r="J30" s="25">
        <v>71.987335000000002</v>
      </c>
      <c r="K30" s="25">
        <v>89.664162000000005</v>
      </c>
      <c r="L30" s="25">
        <v>115.184006</v>
      </c>
      <c r="M30" s="25">
        <v>78.808464000000001</v>
      </c>
      <c r="N30" s="25">
        <v>41.034534000000001</v>
      </c>
      <c r="O30" s="25">
        <v>80.002098000000004</v>
      </c>
      <c r="P30" s="25">
        <v>111.510002</v>
      </c>
      <c r="Q30" s="25">
        <v>18.164912999999999</v>
      </c>
    </row>
    <row r="31" spans="1:17" x14ac:dyDescent="0.3">
      <c r="A31" s="5">
        <v>44013</v>
      </c>
      <c r="B31" s="2">
        <f t="shared" si="7"/>
        <v>0.32501089254102822</v>
      </c>
      <c r="C31" s="2">
        <f t="shared" si="7"/>
        <v>0.16513153828393556</v>
      </c>
      <c r="D31" s="16">
        <f t="shared" si="1"/>
        <v>8.0313832807655583E-2</v>
      </c>
      <c r="E31" s="16">
        <f t="shared" si="2"/>
        <v>-5.9284964620043845E-2</v>
      </c>
      <c r="F31" s="2">
        <f t="shared" si="3"/>
        <v>6.6901819818399932E-2</v>
      </c>
      <c r="G31" s="2">
        <f t="shared" si="4"/>
        <v>0.14891300725638468</v>
      </c>
      <c r="H31" s="2">
        <f t="shared" si="5"/>
        <v>4.8695183415026877E-2</v>
      </c>
      <c r="I31" s="2">
        <f t="shared" si="6"/>
        <v>-2.1501837085594611E-2</v>
      </c>
      <c r="J31" s="25">
        <v>95.384003000000007</v>
      </c>
      <c r="K31" s="25">
        <v>104.47054300000001</v>
      </c>
      <c r="L31" s="25">
        <v>124.43487500000001</v>
      </c>
      <c r="M31" s="25">
        <v>74.136307000000002</v>
      </c>
      <c r="N31" s="25">
        <v>43.779819000000003</v>
      </c>
      <c r="O31" s="25">
        <v>91.915451000000004</v>
      </c>
      <c r="P31" s="25">
        <v>116.94000200000001</v>
      </c>
      <c r="Q31" s="25">
        <v>17.774334</v>
      </c>
    </row>
    <row r="32" spans="1:17" x14ac:dyDescent="0.3">
      <c r="A32" s="5">
        <v>44044</v>
      </c>
      <c r="B32" s="2">
        <f t="shared" si="7"/>
        <v>0.74145211750024775</v>
      </c>
      <c r="C32" s="2">
        <f t="shared" si="7"/>
        <v>0.21437990419940656</v>
      </c>
      <c r="D32" s="16">
        <f t="shared" si="1"/>
        <v>7.3029630961577219E-2</v>
      </c>
      <c r="E32" s="16">
        <f t="shared" si="2"/>
        <v>-1.1917237798220182E-4</v>
      </c>
      <c r="F32" s="2">
        <f t="shared" si="3"/>
        <v>4.8475714346831733E-2</v>
      </c>
      <c r="G32" s="2">
        <f t="shared" si="4"/>
        <v>0.11366617784424515</v>
      </c>
      <c r="H32" s="2">
        <f t="shared" si="5"/>
        <v>0.12767224854331705</v>
      </c>
      <c r="I32" s="2">
        <f t="shared" si="6"/>
        <v>3.1080714472902393E-2</v>
      </c>
      <c r="J32" s="25">
        <v>166.106674</v>
      </c>
      <c r="K32" s="25">
        <v>126.866928</v>
      </c>
      <c r="L32" s="25">
        <v>133.52230800000001</v>
      </c>
      <c r="M32" s="25">
        <v>74.127471999999997</v>
      </c>
      <c r="N32" s="25">
        <v>45.902076999999998</v>
      </c>
      <c r="O32" s="25">
        <v>102.363129</v>
      </c>
      <c r="P32" s="25">
        <v>131.86999499999999</v>
      </c>
      <c r="Q32" s="25">
        <v>18.326772999999999</v>
      </c>
    </row>
    <row r="33" spans="1:17" x14ac:dyDescent="0.3">
      <c r="A33" s="5">
        <v>44075</v>
      </c>
      <c r="B33" s="2">
        <f t="shared" si="7"/>
        <v>-0.13908741559655824</v>
      </c>
      <c r="C33" s="2">
        <f t="shared" si="7"/>
        <v>-0.10090817364159721</v>
      </c>
      <c r="D33" s="16">
        <f t="shared" si="1"/>
        <v>1.1776563958136421E-2</v>
      </c>
      <c r="E33" s="16">
        <f t="shared" si="2"/>
        <v>-0.12977484244977344</v>
      </c>
      <c r="F33" s="2">
        <f t="shared" si="3"/>
        <v>-3.2302242009658588E-3</v>
      </c>
      <c r="G33" s="2">
        <f t="shared" si="4"/>
        <v>3.4261164486286688E-3</v>
      </c>
      <c r="H33" s="2">
        <f t="shared" si="5"/>
        <v>-5.9073278951743302E-2</v>
      </c>
      <c r="I33" s="2">
        <f t="shared" si="6"/>
        <v>-4.3609586914182707E-2</v>
      </c>
      <c r="J33" s="25">
        <v>143.00332599999999</v>
      </c>
      <c r="K33" s="25">
        <v>114.06501799999999</v>
      </c>
      <c r="L33" s="25">
        <v>135.094742</v>
      </c>
      <c r="M33" s="25">
        <v>64.507591000000005</v>
      </c>
      <c r="N33" s="25">
        <v>45.753802999999998</v>
      </c>
      <c r="O33" s="25">
        <v>102.713837</v>
      </c>
      <c r="P33" s="25">
        <v>124.08000199999999</v>
      </c>
      <c r="Q33" s="25">
        <v>17.527550000000002</v>
      </c>
    </row>
    <row r="34" spans="1:17" x14ac:dyDescent="0.3">
      <c r="A34" s="5">
        <v>44105</v>
      </c>
      <c r="B34" s="2">
        <f t="shared" si="7"/>
        <v>-9.5498911682655452E-2</v>
      </c>
      <c r="C34" s="2">
        <f t="shared" si="7"/>
        <v>-6.001205382705499E-2</v>
      </c>
      <c r="D34" s="16">
        <f t="shared" si="1"/>
        <v>-8.2911220926716878E-3</v>
      </c>
      <c r="E34" s="16">
        <f t="shared" si="2"/>
        <v>-3.4722363140176848E-2</v>
      </c>
      <c r="F34" s="2">
        <f t="shared" si="3"/>
        <v>-1.8654361911729977E-2</v>
      </c>
      <c r="G34" s="2">
        <f t="shared" si="4"/>
        <v>7.509737952833051E-3</v>
      </c>
      <c r="H34" s="2">
        <f t="shared" si="5"/>
        <v>-2.2807881643973515E-2</v>
      </c>
      <c r="I34" s="2">
        <f t="shared" si="6"/>
        <v>-5.2262124484026784E-2</v>
      </c>
      <c r="J34" s="25">
        <v>129.346664</v>
      </c>
      <c r="K34" s="25">
        <v>107.219742</v>
      </c>
      <c r="L34" s="25">
        <v>133.97465500000001</v>
      </c>
      <c r="M34" s="25">
        <v>62.267735000000002</v>
      </c>
      <c r="N34" s="25">
        <v>44.900295</v>
      </c>
      <c r="O34" s="25">
        <v>103.485191</v>
      </c>
      <c r="P34" s="25">
        <v>121.25</v>
      </c>
      <c r="Q34" s="25">
        <v>16.611522999999998</v>
      </c>
    </row>
    <row r="35" spans="1:17" x14ac:dyDescent="0.3">
      <c r="A35" s="5">
        <v>44136</v>
      </c>
      <c r="B35" s="2">
        <f t="shared" si="7"/>
        <v>0.46273580739585207</v>
      </c>
      <c r="C35" s="2">
        <f t="shared" si="7"/>
        <v>9.3606390136622419E-2</v>
      </c>
      <c r="D35" s="16">
        <f t="shared" si="1"/>
        <v>0.10118901220533094</v>
      </c>
      <c r="E35" s="16">
        <f t="shared" si="2"/>
        <v>0.25438877775143087</v>
      </c>
      <c r="F35" s="2">
        <f t="shared" si="3"/>
        <v>7.3658001578831511E-2</v>
      </c>
      <c r="G35" s="2">
        <f t="shared" si="4"/>
        <v>-2.4652590146932329E-2</v>
      </c>
      <c r="H35" s="2">
        <f t="shared" si="5"/>
        <v>0.22070098969072172</v>
      </c>
      <c r="I35" s="2">
        <f t="shared" si="6"/>
        <v>9.0085298018730997E-2</v>
      </c>
      <c r="J35" s="25">
        <v>189.199997</v>
      </c>
      <c r="K35" s="25">
        <v>117.25619500000001</v>
      </c>
      <c r="L35" s="25">
        <v>147.531418</v>
      </c>
      <c r="M35" s="25">
        <v>78.107947999999993</v>
      </c>
      <c r="N35" s="25">
        <v>48.207560999999998</v>
      </c>
      <c r="O35" s="25">
        <v>100.93401299999999</v>
      </c>
      <c r="P35" s="25">
        <v>148.009995</v>
      </c>
      <c r="Q35" s="25">
        <v>18.107977000000002</v>
      </c>
    </row>
    <row r="36" spans="1:17" x14ac:dyDescent="0.3">
      <c r="A36" s="5">
        <v>44166</v>
      </c>
      <c r="B36" s="2">
        <f t="shared" si="7"/>
        <v>0.2432522818697509</v>
      </c>
      <c r="C36" s="2">
        <f t="shared" si="7"/>
        <v>0.11649655696229932</v>
      </c>
      <c r="D36" s="16">
        <f t="shared" ref="D36:D62" si="8">L36/L35-1</f>
        <v>-5.654809743643896E-2</v>
      </c>
      <c r="E36" s="16">
        <f t="shared" ref="E36:E62" si="9">M36/M35-1</f>
        <v>-1.7061042238620705E-2</v>
      </c>
      <c r="F36" s="2">
        <f t="shared" ref="F36:F62" si="10">N36/N35-1</f>
        <v>7.112392597501449E-2</v>
      </c>
      <c r="G36" s="2">
        <f t="shared" ref="G36:G62" si="11">O36/O35-1</f>
        <v>-8.2812639184374759E-2</v>
      </c>
      <c r="H36" s="2">
        <f t="shared" ref="H36:H62" si="12">P36/P35-1</f>
        <v>0.22410647334999223</v>
      </c>
      <c r="I36" s="2">
        <f t="shared" ref="I36:I62" si="13">Q36/Q35-1</f>
        <v>3.4791296675495964E-4</v>
      </c>
      <c r="J36" s="25">
        <v>235.22332800000001</v>
      </c>
      <c r="K36" s="25">
        <v>130.91613799999999</v>
      </c>
      <c r="L36" s="25">
        <v>139.18879699999999</v>
      </c>
      <c r="M36" s="25">
        <v>76.775345000000002</v>
      </c>
      <c r="N36" s="25">
        <v>51.636271999999998</v>
      </c>
      <c r="O36" s="25">
        <v>92.575400999999999</v>
      </c>
      <c r="P36" s="25">
        <v>181.179993</v>
      </c>
      <c r="Q36" s="25">
        <v>18.114277000000001</v>
      </c>
    </row>
    <row r="37" spans="1:17" x14ac:dyDescent="0.3">
      <c r="A37" s="5">
        <v>44197</v>
      </c>
      <c r="B37" s="2">
        <f t="shared" si="7"/>
        <v>0.12450585683406379</v>
      </c>
      <c r="C37" s="2">
        <f t="shared" si="7"/>
        <v>-5.5013462129474E-3</v>
      </c>
      <c r="D37" s="16">
        <f t="shared" si="8"/>
        <v>-2.1827633153550408E-2</v>
      </c>
      <c r="E37" s="16">
        <f t="shared" si="9"/>
        <v>8.8808588225817164E-3</v>
      </c>
      <c r="F37" s="2">
        <f t="shared" si="10"/>
        <v>-0.12199135909734138</v>
      </c>
      <c r="G37" s="2">
        <f t="shared" si="11"/>
        <v>9.648474544549912E-2</v>
      </c>
      <c r="H37" s="2">
        <f t="shared" si="12"/>
        <v>-7.180701789739008E-2</v>
      </c>
      <c r="I37" s="2">
        <f t="shared" si="13"/>
        <v>-4.5200258337665389E-3</v>
      </c>
      <c r="J37" s="25">
        <v>264.51001000000002</v>
      </c>
      <c r="K37" s="25">
        <v>130.19592299999999</v>
      </c>
      <c r="L37" s="25">
        <v>136.15063499999999</v>
      </c>
      <c r="M37" s="25">
        <v>77.457176000000004</v>
      </c>
      <c r="N37" s="25">
        <v>45.337093000000003</v>
      </c>
      <c r="O37" s="25">
        <v>101.507515</v>
      </c>
      <c r="P37" s="25">
        <v>168.16999799999999</v>
      </c>
      <c r="Q37" s="25">
        <v>18.032399999999999</v>
      </c>
    </row>
    <row r="38" spans="1:17" x14ac:dyDescent="0.3">
      <c r="A38" s="5">
        <v>44228</v>
      </c>
      <c r="B38" s="2">
        <f t="shared" si="7"/>
        <v>-0.14874045031414884</v>
      </c>
      <c r="C38" s="2">
        <f t="shared" si="7"/>
        <v>-8.10853040306031E-2</v>
      </c>
      <c r="D38" s="16">
        <f t="shared" si="8"/>
        <v>-7.5236630369002633E-2</v>
      </c>
      <c r="E38" s="16">
        <f t="shared" si="9"/>
        <v>0.17370910863055466</v>
      </c>
      <c r="F38" s="2">
        <f t="shared" si="10"/>
        <v>1.7445406126943341E-2</v>
      </c>
      <c r="G38" s="2">
        <f t="shared" si="11"/>
        <v>-7.7834887397253194E-2</v>
      </c>
      <c r="H38" s="2">
        <f t="shared" si="12"/>
        <v>0.12410058421954684</v>
      </c>
      <c r="I38" s="2">
        <f t="shared" si="13"/>
        <v>-2.8954548479404041E-3</v>
      </c>
      <c r="J38" s="25">
        <v>225.16667200000001</v>
      </c>
      <c r="K38" s="25">
        <v>119.638947</v>
      </c>
      <c r="L38" s="25">
        <v>125.90712000000001</v>
      </c>
      <c r="M38" s="25">
        <v>90.912193000000002</v>
      </c>
      <c r="N38" s="25">
        <v>46.128017</v>
      </c>
      <c r="O38" s="25">
        <v>93.606689000000003</v>
      </c>
      <c r="P38" s="25">
        <v>189.03999300000001</v>
      </c>
      <c r="Q38" s="25">
        <v>17.980187999999998</v>
      </c>
    </row>
    <row r="39" spans="1:17" x14ac:dyDescent="0.3">
      <c r="A39" s="5">
        <v>44256</v>
      </c>
      <c r="B39" s="2">
        <f t="shared" si="7"/>
        <v>-1.1206569682745915E-2</v>
      </c>
      <c r="C39" s="2">
        <f t="shared" si="7"/>
        <v>8.8448538417844613E-3</v>
      </c>
      <c r="D39" s="16">
        <f t="shared" si="8"/>
        <v>4.5489587880335858E-2</v>
      </c>
      <c r="E39" s="16">
        <f t="shared" si="9"/>
        <v>6.2712435063578376E-2</v>
      </c>
      <c r="F39" s="2">
        <f t="shared" si="10"/>
        <v>7.5933938369819876E-2</v>
      </c>
      <c r="G39" s="2">
        <f t="shared" si="11"/>
        <v>0.14409552505377032</v>
      </c>
      <c r="H39" s="2">
        <f t="shared" si="12"/>
        <v>-2.3910226234509113E-2</v>
      </c>
      <c r="I39" s="2">
        <f t="shared" si="13"/>
        <v>8.5335259008415321E-2</v>
      </c>
      <c r="J39" s="25">
        <v>222.643326</v>
      </c>
      <c r="K39" s="25">
        <v>120.697136</v>
      </c>
      <c r="L39" s="25">
        <v>131.63458299999999</v>
      </c>
      <c r="M39" s="25">
        <v>96.613517999999999</v>
      </c>
      <c r="N39" s="25">
        <v>49.630699</v>
      </c>
      <c r="O39" s="25">
        <v>107.094994</v>
      </c>
      <c r="P39" s="25">
        <v>184.520004</v>
      </c>
      <c r="Q39" s="25">
        <v>19.514531999999999</v>
      </c>
    </row>
    <row r="40" spans="1:17" x14ac:dyDescent="0.3">
      <c r="A40" s="5">
        <v>44287</v>
      </c>
      <c r="B40" s="2">
        <f t="shared" si="7"/>
        <v>6.2147248015869128E-2</v>
      </c>
      <c r="C40" s="2">
        <f t="shared" si="7"/>
        <v>7.6217815143517553E-2</v>
      </c>
      <c r="D40" s="16">
        <f t="shared" si="8"/>
        <v>3.4338088798443023E-2</v>
      </c>
      <c r="E40" s="16">
        <f t="shared" si="9"/>
        <v>-1.641369689073946E-2</v>
      </c>
      <c r="F40" s="2">
        <f t="shared" si="10"/>
        <v>3.2618077774806409E-2</v>
      </c>
      <c r="G40" s="2">
        <f t="shared" si="11"/>
        <v>1.9004062878980044E-2</v>
      </c>
      <c r="H40" s="2">
        <f t="shared" si="12"/>
        <v>8.1291999104877721E-3</v>
      </c>
      <c r="I40" s="2">
        <f t="shared" si="13"/>
        <v>3.7661266998358034E-2</v>
      </c>
      <c r="J40" s="25">
        <v>236.479996</v>
      </c>
      <c r="K40" s="25">
        <v>129.89640800000001</v>
      </c>
      <c r="L40" s="25">
        <v>136.154663</v>
      </c>
      <c r="M40" s="25">
        <v>95.027732999999998</v>
      </c>
      <c r="N40" s="25">
        <v>51.249557000000003</v>
      </c>
      <c r="O40" s="25">
        <v>109.130234</v>
      </c>
      <c r="P40" s="25">
        <v>186.020004</v>
      </c>
      <c r="Q40" s="25">
        <v>20.249473999999999</v>
      </c>
    </row>
    <row r="41" spans="1:17" x14ac:dyDescent="0.3">
      <c r="A41" s="5">
        <v>44317</v>
      </c>
      <c r="B41" s="2">
        <f t="shared" si="7"/>
        <v>-0.11871335620286461</v>
      </c>
      <c r="C41" s="2">
        <f t="shared" si="7"/>
        <v>-5.2107152955299663E-2</v>
      </c>
      <c r="D41" s="16">
        <f t="shared" si="8"/>
        <v>1.5152474065467825E-2</v>
      </c>
      <c r="E41" s="16">
        <f t="shared" si="9"/>
        <v>6.9854449753103953E-3</v>
      </c>
      <c r="F41" s="2">
        <f t="shared" si="10"/>
        <v>2.4268326846220267E-2</v>
      </c>
      <c r="G41" s="2">
        <f t="shared" si="11"/>
        <v>-2.5804031539045091E-4</v>
      </c>
      <c r="H41" s="2">
        <f t="shared" si="12"/>
        <v>-3.9619448669617308E-2</v>
      </c>
      <c r="I41" s="2">
        <f t="shared" si="13"/>
        <v>-4.1706367286379886E-2</v>
      </c>
      <c r="J41" s="25">
        <v>208.40666200000001</v>
      </c>
      <c r="K41" s="25">
        <v>123.127876</v>
      </c>
      <c r="L41" s="25">
        <v>138.21774300000001</v>
      </c>
      <c r="M41" s="25">
        <v>95.691543999999993</v>
      </c>
      <c r="N41" s="25">
        <v>52.493298000000003</v>
      </c>
      <c r="O41" s="25">
        <v>109.102074</v>
      </c>
      <c r="P41" s="25">
        <v>178.64999399999999</v>
      </c>
      <c r="Q41" s="25">
        <v>19.404941999999998</v>
      </c>
    </row>
    <row r="42" spans="1:17" x14ac:dyDescent="0.3">
      <c r="A42" s="5">
        <v>44348</v>
      </c>
      <c r="B42" s="2">
        <f t="shared" si="7"/>
        <v>8.7137348805097048E-2</v>
      </c>
      <c r="C42" s="2">
        <f t="shared" si="7"/>
        <v>0.10097612664089173</v>
      </c>
      <c r="D42" s="16">
        <f t="shared" si="8"/>
        <v>-3.2117728908365173E-3</v>
      </c>
      <c r="E42" s="16">
        <f t="shared" si="9"/>
        <v>2.1505787387023467E-2</v>
      </c>
      <c r="F42" s="2">
        <f t="shared" si="10"/>
        <v>-2.1342153049709323E-2</v>
      </c>
      <c r="G42" s="2">
        <f t="shared" si="11"/>
        <v>-1.0839555625679509E-2</v>
      </c>
      <c r="H42" s="2">
        <f t="shared" si="12"/>
        <v>-1.6120851367059097E-2</v>
      </c>
      <c r="I42" s="2">
        <f t="shared" si="13"/>
        <v>-2.2086383973731971E-2</v>
      </c>
      <c r="J42" s="25">
        <v>226.566666</v>
      </c>
      <c r="K42" s="25">
        <v>135.56085200000001</v>
      </c>
      <c r="L42" s="25">
        <v>137.773819</v>
      </c>
      <c r="M42" s="25">
        <v>97.749465999999998</v>
      </c>
      <c r="N42" s="25">
        <v>51.372978000000003</v>
      </c>
      <c r="O42" s="25">
        <v>107.919456</v>
      </c>
      <c r="P42" s="25">
        <v>175.770004</v>
      </c>
      <c r="Q42" s="25">
        <v>18.976357</v>
      </c>
    </row>
    <row r="43" spans="1:17" x14ac:dyDescent="0.3">
      <c r="A43" s="5">
        <v>44378</v>
      </c>
      <c r="B43" s="2">
        <f t="shared" si="7"/>
        <v>1.1034279861804608E-2</v>
      </c>
      <c r="C43" s="2">
        <f t="shared" si="7"/>
        <v>6.4982492143085491E-2</v>
      </c>
      <c r="D43" s="16">
        <f t="shared" si="8"/>
        <v>1.0849528675691111E-2</v>
      </c>
      <c r="E43" s="16">
        <f t="shared" si="9"/>
        <v>-2.797400448202958E-2</v>
      </c>
      <c r="F43" s="2">
        <f t="shared" si="10"/>
        <v>6.1905833062665838E-2</v>
      </c>
      <c r="G43" s="2">
        <f t="shared" si="11"/>
        <v>-1.6796980518508087E-2</v>
      </c>
      <c r="H43" s="2">
        <f t="shared" si="12"/>
        <v>1.4223132179025377E-3</v>
      </c>
      <c r="I43" s="2">
        <f t="shared" si="13"/>
        <v>-2.5364668255345224E-2</v>
      </c>
      <c r="J43" s="25">
        <v>229.066666</v>
      </c>
      <c r="K43" s="25">
        <v>144.369934</v>
      </c>
      <c r="L43" s="25">
        <v>139.26859999999999</v>
      </c>
      <c r="M43" s="25">
        <v>95.015022000000002</v>
      </c>
      <c r="N43" s="25">
        <v>54.553265000000003</v>
      </c>
      <c r="O43" s="25">
        <v>106.106735</v>
      </c>
      <c r="P43" s="25">
        <v>176.020004</v>
      </c>
      <c r="Q43" s="25">
        <v>18.495028000000001</v>
      </c>
    </row>
    <row r="44" spans="1:17" x14ac:dyDescent="0.3">
      <c r="A44" s="5">
        <v>44409</v>
      </c>
      <c r="B44" s="2">
        <f t="shared" si="7"/>
        <v>7.0605380007582541E-2</v>
      </c>
      <c r="C44" s="2">
        <f t="shared" si="7"/>
        <v>4.0929657833049804E-2</v>
      </c>
      <c r="D44" s="16">
        <f t="shared" si="8"/>
        <v>3.8933700776772495E-2</v>
      </c>
      <c r="E44" s="16">
        <f t="shared" si="9"/>
        <v>-4.9503803724846751E-2</v>
      </c>
      <c r="F44" s="2">
        <f t="shared" si="10"/>
        <v>-1.2624890554213453E-2</v>
      </c>
      <c r="G44" s="2">
        <f t="shared" si="11"/>
        <v>3.7027253736532373E-2</v>
      </c>
      <c r="H44" s="2">
        <f t="shared" si="12"/>
        <v>2.9996584933607906E-2</v>
      </c>
      <c r="I44" s="2">
        <f t="shared" si="13"/>
        <v>1.3707467758361513E-3</v>
      </c>
      <c r="J44" s="25">
        <v>245.240005</v>
      </c>
      <c r="K44" s="25">
        <v>150.27894599999999</v>
      </c>
      <c r="L44" s="25">
        <v>144.690842</v>
      </c>
      <c r="M44" s="25">
        <v>90.311417000000006</v>
      </c>
      <c r="N44" s="25">
        <v>53.864536000000001</v>
      </c>
      <c r="O44" s="25">
        <v>110.03557600000001</v>
      </c>
      <c r="P44" s="25">
        <v>181.300003</v>
      </c>
      <c r="Q44" s="25">
        <v>18.520379999999999</v>
      </c>
    </row>
    <row r="45" spans="1:17" x14ac:dyDescent="0.3">
      <c r="A45" s="5">
        <v>44440</v>
      </c>
      <c r="B45" s="2">
        <f t="shared" si="7"/>
        <v>5.4042332938298632E-2</v>
      </c>
      <c r="C45" s="2">
        <f t="shared" si="7"/>
        <v>-6.6640293045441057E-2</v>
      </c>
      <c r="D45" s="16">
        <f t="shared" si="8"/>
        <v>-5.5416008982793863E-2</v>
      </c>
      <c r="E45" s="16">
        <f t="shared" si="9"/>
        <v>6.2496273311712036E-2</v>
      </c>
      <c r="F45" s="2">
        <f t="shared" si="10"/>
        <v>-6.8193904055907972E-2</v>
      </c>
      <c r="G45" s="2">
        <f t="shared" si="11"/>
        <v>-9.2695947717854499E-2</v>
      </c>
      <c r="H45" s="2">
        <f t="shared" si="12"/>
        <v>-6.6905707662895164E-2</v>
      </c>
      <c r="I45" s="2">
        <f t="shared" si="13"/>
        <v>-1.495250097460199E-2</v>
      </c>
      <c r="J45" s="25">
        <v>258.49334700000003</v>
      </c>
      <c r="K45" s="25">
        <v>140.26431299999999</v>
      </c>
      <c r="L45" s="25">
        <v>136.672653</v>
      </c>
      <c r="M45" s="25">
        <v>95.955544000000003</v>
      </c>
      <c r="N45" s="25">
        <v>50.191302999999998</v>
      </c>
      <c r="O45" s="25">
        <v>99.835723999999999</v>
      </c>
      <c r="P45" s="25">
        <v>169.16999799999999</v>
      </c>
      <c r="Q45" s="25">
        <v>18.243454</v>
      </c>
    </row>
    <row r="46" spans="1:17" x14ac:dyDescent="0.3">
      <c r="A46" s="5">
        <v>44470</v>
      </c>
      <c r="B46" s="2">
        <f t="shared" si="7"/>
        <v>0.43652959857415574</v>
      </c>
      <c r="C46" s="2">
        <f t="shared" si="7"/>
        <v>5.865717247693647E-2</v>
      </c>
      <c r="D46" s="16">
        <f t="shared" si="8"/>
        <v>7.2033327691385374E-2</v>
      </c>
      <c r="E46" s="16">
        <f t="shared" si="9"/>
        <v>0.1285362938487431</v>
      </c>
      <c r="F46" s="2">
        <f t="shared" si="10"/>
        <v>8.2436214098685623E-2</v>
      </c>
      <c r="G46" s="2">
        <f t="shared" si="11"/>
        <v>0.16368663786121296</v>
      </c>
      <c r="H46" s="2">
        <f t="shared" si="12"/>
        <v>-5.9106816328025058E-4</v>
      </c>
      <c r="I46" s="2">
        <f t="shared" si="13"/>
        <v>-6.4790965570445169E-2</v>
      </c>
      <c r="J46" s="25">
        <v>371.33334400000001</v>
      </c>
      <c r="K46" s="25">
        <v>148.49182099999999</v>
      </c>
      <c r="L46" s="25">
        <v>146.517639</v>
      </c>
      <c r="M46" s="25">
        <v>108.289314</v>
      </c>
      <c r="N46" s="25">
        <v>54.328884000000002</v>
      </c>
      <c r="O46" s="25">
        <v>116.177498</v>
      </c>
      <c r="P46" s="25">
        <v>169.070007</v>
      </c>
      <c r="Q46" s="25">
        <v>17.061443000000001</v>
      </c>
    </row>
    <row r="47" spans="1:17" x14ac:dyDescent="0.3">
      <c r="A47" s="5">
        <v>44501</v>
      </c>
      <c r="B47" s="2">
        <f t="shared" si="7"/>
        <v>2.7612187716705705E-2</v>
      </c>
      <c r="C47" s="2">
        <f t="shared" si="7"/>
        <v>0.10347138917503074</v>
      </c>
      <c r="D47" s="16">
        <f t="shared" si="8"/>
        <v>-5.8827476738142037E-2</v>
      </c>
      <c r="E47" s="16">
        <f t="shared" si="9"/>
        <v>-1.4149660233326422E-2</v>
      </c>
      <c r="F47" s="2">
        <f t="shared" si="10"/>
        <v>-6.9540412425920572E-2</v>
      </c>
      <c r="G47" s="2">
        <f t="shared" si="11"/>
        <v>-0.12581804782884898</v>
      </c>
      <c r="H47" s="2">
        <f t="shared" si="12"/>
        <v>-0.14295860885603451</v>
      </c>
      <c r="I47" s="2">
        <f t="shared" si="13"/>
        <v>-7.2825551742604633E-2</v>
      </c>
      <c r="J47" s="25">
        <v>381.58667000000003</v>
      </c>
      <c r="K47" s="25">
        <v>163.85647599999999</v>
      </c>
      <c r="L47" s="25">
        <v>137.89837600000001</v>
      </c>
      <c r="M47" s="25">
        <v>106.757057</v>
      </c>
      <c r="N47" s="25">
        <v>50.550831000000002</v>
      </c>
      <c r="O47" s="25">
        <v>101.560272</v>
      </c>
      <c r="P47" s="25">
        <v>144.89999399999999</v>
      </c>
      <c r="Q47" s="25">
        <v>15.818934</v>
      </c>
    </row>
    <row r="48" spans="1:17" x14ac:dyDescent="0.3">
      <c r="A48" s="5">
        <v>44531</v>
      </c>
      <c r="B48" s="2">
        <f t="shared" si="7"/>
        <v>-7.6854519053299208E-2</v>
      </c>
      <c r="C48" s="2">
        <f t="shared" si="7"/>
        <v>7.5796540382084165E-2</v>
      </c>
      <c r="D48" s="16">
        <f t="shared" si="8"/>
        <v>2.8870107940937473E-2</v>
      </c>
      <c r="E48" s="16">
        <f t="shared" si="9"/>
        <v>5.1708010272332627E-2</v>
      </c>
      <c r="F48" s="2">
        <f t="shared" si="10"/>
        <v>0.13763872645337916</v>
      </c>
      <c r="G48" s="2">
        <f t="shared" si="11"/>
        <v>-4.9223204128480469E-2</v>
      </c>
      <c r="H48" s="2">
        <f t="shared" si="12"/>
        <v>6.8944136740267892E-2</v>
      </c>
      <c r="I48" s="2">
        <f t="shared" si="13"/>
        <v>7.7529370816010745E-2</v>
      </c>
      <c r="J48" s="25">
        <v>352.26001000000002</v>
      </c>
      <c r="K48" s="25">
        <v>176.27623</v>
      </c>
      <c r="L48" s="25">
        <v>141.87951699999999</v>
      </c>
      <c r="M48" s="25">
        <v>112.277252</v>
      </c>
      <c r="N48" s="25">
        <v>57.508583000000002</v>
      </c>
      <c r="O48" s="25">
        <v>96.561149999999998</v>
      </c>
      <c r="P48" s="25">
        <v>154.88999899999999</v>
      </c>
      <c r="Q48" s="25">
        <v>17.045366000000001</v>
      </c>
    </row>
    <row r="49" spans="1:17" x14ac:dyDescent="0.3">
      <c r="A49" s="5">
        <v>44562</v>
      </c>
      <c r="B49" s="2">
        <f t="shared" si="7"/>
        <v>-0.11360931943424413</v>
      </c>
      <c r="C49" s="2">
        <f t="shared" si="7"/>
        <v>-1.5712095726122532E-2</v>
      </c>
      <c r="D49" s="16">
        <f t="shared" si="8"/>
        <v>-2.9836907324684359E-2</v>
      </c>
      <c r="E49" s="16">
        <f t="shared" si="9"/>
        <v>0.11913093491101834</v>
      </c>
      <c r="F49" s="2">
        <f t="shared" si="10"/>
        <v>3.0400331720918938E-2</v>
      </c>
      <c r="G49" s="2">
        <f t="shared" si="11"/>
        <v>-1.6201526183149184E-2</v>
      </c>
      <c r="H49" s="2">
        <f t="shared" si="12"/>
        <v>-7.6957828632951308E-2</v>
      </c>
      <c r="I49" s="2">
        <f t="shared" si="13"/>
        <v>3.6585544716376317E-2</v>
      </c>
      <c r="J49" s="25">
        <v>312.23998999999998</v>
      </c>
      <c r="K49" s="25">
        <v>173.506561</v>
      </c>
      <c r="L49" s="25">
        <v>137.64627100000001</v>
      </c>
      <c r="M49" s="25">
        <v>125.652946</v>
      </c>
      <c r="N49" s="25">
        <v>59.256863000000003</v>
      </c>
      <c r="O49" s="25">
        <v>94.996712000000002</v>
      </c>
      <c r="P49" s="25">
        <v>142.970001</v>
      </c>
      <c r="Q49" s="25">
        <v>17.668980000000001</v>
      </c>
    </row>
    <row r="50" spans="1:17" x14ac:dyDescent="0.3">
      <c r="A50" s="5">
        <v>44593</v>
      </c>
      <c r="B50" s="2">
        <f t="shared" ref="B50:C62" si="14">J50/J49-1</f>
        <v>-7.0768158172180184E-2</v>
      </c>
      <c r="C50" s="2">
        <f t="shared" si="14"/>
        <v>-5.5269639054168263E-2</v>
      </c>
      <c r="D50" s="16">
        <f t="shared" si="8"/>
        <v>-3.3259295487925056E-2</v>
      </c>
      <c r="E50" s="16">
        <f t="shared" si="9"/>
        <v>9.6474395435185434E-2</v>
      </c>
      <c r="F50" s="2">
        <f t="shared" si="10"/>
        <v>2.0160702735816383E-2</v>
      </c>
      <c r="G50" s="2">
        <f t="shared" si="11"/>
        <v>-2.6591446659753881E-2</v>
      </c>
      <c r="H50" s="2">
        <f t="shared" si="12"/>
        <v>3.8399705963490849E-2</v>
      </c>
      <c r="I50" s="2">
        <f t="shared" si="13"/>
        <v>-4.5820132231741861E-2</v>
      </c>
      <c r="J50" s="25">
        <v>290.14334100000002</v>
      </c>
      <c r="K50" s="25">
        <v>163.91691599999999</v>
      </c>
      <c r="L50" s="25">
        <v>133.068253</v>
      </c>
      <c r="M50" s="25">
        <v>137.775238</v>
      </c>
      <c r="N50" s="25">
        <v>60.451523000000002</v>
      </c>
      <c r="O50" s="25">
        <v>92.470612000000003</v>
      </c>
      <c r="P50" s="25">
        <v>148.46000699999999</v>
      </c>
      <c r="Q50" s="25">
        <v>16.859385</v>
      </c>
    </row>
    <row r="51" spans="1:17" x14ac:dyDescent="0.3">
      <c r="A51" s="5">
        <v>44621</v>
      </c>
      <c r="B51" s="2">
        <f t="shared" si="14"/>
        <v>0.2380088088942216</v>
      </c>
      <c r="C51" s="2">
        <f t="shared" si="14"/>
        <v>5.882089070050589E-2</v>
      </c>
      <c r="D51" s="16">
        <f t="shared" si="8"/>
        <v>0.10180521420086586</v>
      </c>
      <c r="E51" s="16">
        <f t="shared" si="9"/>
        <v>0.1426358486856687</v>
      </c>
      <c r="F51" s="2">
        <f t="shared" si="10"/>
        <v>-3.8559987975820276E-3</v>
      </c>
      <c r="G51" s="2">
        <f t="shared" si="11"/>
        <v>-5.9395767814319211E-2</v>
      </c>
      <c r="H51" s="2">
        <f t="shared" si="12"/>
        <v>-7.6114795010079783E-2</v>
      </c>
      <c r="I51" s="2">
        <f t="shared" si="13"/>
        <v>-2.5328326033243753E-3</v>
      </c>
      <c r="J51" s="25">
        <v>359.20001200000002</v>
      </c>
      <c r="K51" s="25">
        <v>173.55865499999999</v>
      </c>
      <c r="L51" s="25">
        <v>146.615295</v>
      </c>
      <c r="M51" s="25">
        <v>157.42692600000001</v>
      </c>
      <c r="N51" s="25">
        <v>60.218421999999997</v>
      </c>
      <c r="O51" s="25">
        <v>86.978249000000005</v>
      </c>
      <c r="P51" s="25">
        <v>137.16000399999999</v>
      </c>
      <c r="Q51" s="25">
        <v>16.816683000000001</v>
      </c>
    </row>
    <row r="52" spans="1:17" x14ac:dyDescent="0.3">
      <c r="A52" s="5">
        <v>44652</v>
      </c>
      <c r="B52" s="2">
        <f t="shared" si="14"/>
        <v>-0.19194511051408314</v>
      </c>
      <c r="C52" s="2">
        <f t="shared" si="14"/>
        <v>-9.713090943231828E-2</v>
      </c>
      <c r="D52" s="16">
        <f t="shared" si="8"/>
        <v>3.1303589437923218E-2</v>
      </c>
      <c r="E52" s="16">
        <f t="shared" si="9"/>
        <v>-3.7830771084230053E-2</v>
      </c>
      <c r="F52" s="2">
        <f t="shared" si="10"/>
        <v>5.0073812960425901E-2</v>
      </c>
      <c r="G52" s="2">
        <f t="shared" si="11"/>
        <v>-1.8251114712599659E-3</v>
      </c>
      <c r="H52" s="2">
        <f t="shared" si="12"/>
        <v>-0.18613302898416351</v>
      </c>
      <c r="I52" s="2">
        <f t="shared" si="13"/>
        <v>5.6734731813639971E-2</v>
      </c>
      <c r="J52" s="25">
        <v>290.25332600000002</v>
      </c>
      <c r="K52" s="25">
        <v>156.70074500000001</v>
      </c>
      <c r="L52" s="25">
        <v>151.20488</v>
      </c>
      <c r="M52" s="25">
        <v>151.47134399999999</v>
      </c>
      <c r="N52" s="25">
        <v>63.233787999999997</v>
      </c>
      <c r="O52" s="25">
        <v>86.819503999999995</v>
      </c>
      <c r="P52" s="25">
        <v>111.629997</v>
      </c>
      <c r="Q52" s="25">
        <v>17.770772999999998</v>
      </c>
    </row>
    <row r="53" spans="1:17" x14ac:dyDescent="0.3">
      <c r="A53" s="5">
        <v>44682</v>
      </c>
      <c r="B53" s="2">
        <f t="shared" si="14"/>
        <v>-0.12919748592303826</v>
      </c>
      <c r="C53" s="2">
        <f t="shared" si="14"/>
        <v>-5.588332078446745E-2</v>
      </c>
      <c r="D53" s="16">
        <f t="shared" si="8"/>
        <v>-0.15922607788849141</v>
      </c>
      <c r="E53" s="16">
        <f t="shared" si="9"/>
        <v>0.11482723755326307</v>
      </c>
      <c r="F53" s="2">
        <f t="shared" si="10"/>
        <v>-1.9037306447622582E-2</v>
      </c>
      <c r="G53" s="2">
        <f t="shared" si="11"/>
        <v>-8.7512524835433259E-2</v>
      </c>
      <c r="H53" s="2">
        <f t="shared" si="12"/>
        <v>-1.0660172283261771E-2</v>
      </c>
      <c r="I53" s="2">
        <f t="shared" si="13"/>
        <v>0.14511929222212228</v>
      </c>
      <c r="J53" s="25">
        <v>252.75332599999999</v>
      </c>
      <c r="K53" s="25">
        <v>147.94378699999999</v>
      </c>
      <c r="L53" s="25">
        <v>127.12912</v>
      </c>
      <c r="M53" s="25">
        <v>168.86438000000001</v>
      </c>
      <c r="N53" s="25">
        <v>62.029986999999998</v>
      </c>
      <c r="O53" s="25">
        <v>79.221710000000002</v>
      </c>
      <c r="P53" s="25">
        <v>110.44000200000001</v>
      </c>
      <c r="Q53" s="25">
        <v>20.349654999999998</v>
      </c>
    </row>
    <row r="54" spans="1:17" x14ac:dyDescent="0.3">
      <c r="A54" s="5">
        <v>44713</v>
      </c>
      <c r="B54" s="2">
        <f t="shared" si="14"/>
        <v>-0.11188773832396559</v>
      </c>
      <c r="C54" s="2">
        <f t="shared" si="14"/>
        <v>-8.0079983352055129E-2</v>
      </c>
      <c r="D54" s="16">
        <f t="shared" si="8"/>
        <v>-5.137271460700743E-2</v>
      </c>
      <c r="E54" s="16">
        <f t="shared" si="9"/>
        <v>-0.1642559786735367</v>
      </c>
      <c r="F54" s="2">
        <f t="shared" si="10"/>
        <v>-7.4156230276172241E-3</v>
      </c>
      <c r="G54" s="2">
        <f t="shared" si="11"/>
        <v>-0.20558126049033776</v>
      </c>
      <c r="H54" s="2">
        <f t="shared" si="12"/>
        <v>-0.14523723025647906</v>
      </c>
      <c r="I54" s="2">
        <f t="shared" si="13"/>
        <v>-1.5500311921749943E-2</v>
      </c>
      <c r="J54" s="25">
        <v>224.47332800000001</v>
      </c>
      <c r="K54" s="25">
        <v>136.096451</v>
      </c>
      <c r="L54" s="25">
        <v>120.598152</v>
      </c>
      <c r="M54" s="25">
        <v>141.127396</v>
      </c>
      <c r="N54" s="25">
        <v>61.569996000000003</v>
      </c>
      <c r="O54" s="25">
        <v>62.935211000000002</v>
      </c>
      <c r="P54" s="25">
        <v>94.400002000000001</v>
      </c>
      <c r="Q54" s="25">
        <v>20.034229</v>
      </c>
    </row>
    <row r="55" spans="1:17" x14ac:dyDescent="0.3">
      <c r="A55" s="5">
        <v>44743</v>
      </c>
      <c r="B55" s="2">
        <f t="shared" si="14"/>
        <v>0.32376526265962413</v>
      </c>
      <c r="C55" s="2">
        <f t="shared" si="14"/>
        <v>0.18863370654683731</v>
      </c>
      <c r="D55" s="16">
        <f t="shared" si="8"/>
        <v>8.6116244965345645E-2</v>
      </c>
      <c r="E55" s="16">
        <f t="shared" si="9"/>
        <v>0.13123373295997021</v>
      </c>
      <c r="F55" s="2">
        <f t="shared" si="10"/>
        <v>2.7398231437273379E-2</v>
      </c>
      <c r="G55" s="2">
        <f t="shared" si="11"/>
        <v>0.19550022641538445</v>
      </c>
      <c r="H55" s="2">
        <f t="shared" si="12"/>
        <v>0.12394063296735935</v>
      </c>
      <c r="I55" s="2">
        <f t="shared" si="13"/>
        <v>-0.10400754628491071</v>
      </c>
      <c r="J55" s="25">
        <v>297.14999399999999</v>
      </c>
      <c r="K55" s="25">
        <v>161.76882900000001</v>
      </c>
      <c r="L55" s="25">
        <v>130.98361199999999</v>
      </c>
      <c r="M55" s="25">
        <v>159.64807099999999</v>
      </c>
      <c r="N55" s="25">
        <v>63.256905000000003</v>
      </c>
      <c r="O55" s="25">
        <v>75.239058999999997</v>
      </c>
      <c r="P55" s="25">
        <v>106.099998</v>
      </c>
      <c r="Q55" s="25">
        <v>17.950517999999999</v>
      </c>
    </row>
    <row r="56" spans="1:17" x14ac:dyDescent="0.3">
      <c r="A56" s="5">
        <v>44774</v>
      </c>
      <c r="B56" s="2">
        <f t="shared" si="14"/>
        <v>-7.2488673851361374E-2</v>
      </c>
      <c r="C56" s="2">
        <f t="shared" si="14"/>
        <v>-3.2551907759683418E-2</v>
      </c>
      <c r="D56" s="16">
        <f t="shared" si="8"/>
        <v>3.7863973395388939E-3</v>
      </c>
      <c r="E56" s="16">
        <f t="shared" si="9"/>
        <v>-3.4924938115913684E-2</v>
      </c>
      <c r="F56" s="2">
        <f t="shared" si="10"/>
        <v>-3.8335672603647009E-2</v>
      </c>
      <c r="G56" s="2">
        <f t="shared" si="11"/>
        <v>-8.1828814472546751E-2</v>
      </c>
      <c r="H56" s="2">
        <f t="shared" si="12"/>
        <v>5.6361961477134015E-2</v>
      </c>
      <c r="I56" s="2">
        <f t="shared" si="13"/>
        <v>-5.3587868606354339E-2</v>
      </c>
      <c r="J56" s="25">
        <v>275.60998499999999</v>
      </c>
      <c r="K56" s="25">
        <v>156.50294500000001</v>
      </c>
      <c r="L56" s="25">
        <v>131.479568</v>
      </c>
      <c r="M56" s="25">
        <v>154.072372</v>
      </c>
      <c r="N56" s="25">
        <v>60.831909000000003</v>
      </c>
      <c r="O56" s="25">
        <v>69.082335999999998</v>
      </c>
      <c r="P56" s="25">
        <v>112.08000199999999</v>
      </c>
      <c r="Q56" s="25">
        <v>16.988588</v>
      </c>
    </row>
    <row r="57" spans="1:17" x14ac:dyDescent="0.3">
      <c r="A57" s="5">
        <v>44805</v>
      </c>
      <c r="B57" s="2">
        <f t="shared" si="14"/>
        <v>-3.7589294887121039E-2</v>
      </c>
      <c r="C57" s="2">
        <f t="shared" si="14"/>
        <v>-0.11975603398389734</v>
      </c>
      <c r="D57" s="16">
        <f t="shared" si="8"/>
        <v>-1.7239766105711429E-2</v>
      </c>
      <c r="E57" s="16">
        <f t="shared" si="9"/>
        <v>-8.2782330371339974E-2</v>
      </c>
      <c r="F57" s="2">
        <f t="shared" si="10"/>
        <v>-9.2205473939672156E-2</v>
      </c>
      <c r="G57" s="2">
        <f t="shared" si="11"/>
        <v>-0.10397514641079886</v>
      </c>
      <c r="H57" s="2">
        <f t="shared" si="12"/>
        <v>-0.15836901930105252</v>
      </c>
      <c r="I57" s="2">
        <f t="shared" si="13"/>
        <v>-0.12542761058188001</v>
      </c>
      <c r="J57" s="25">
        <v>265.25</v>
      </c>
      <c r="K57" s="25">
        <v>137.760773</v>
      </c>
      <c r="L57" s="25">
        <v>129.21289100000001</v>
      </c>
      <c r="M57" s="25">
        <v>141.317902</v>
      </c>
      <c r="N57" s="25">
        <v>55.222873999999997</v>
      </c>
      <c r="O57" s="25">
        <v>61.89949</v>
      </c>
      <c r="P57" s="25">
        <v>94.330001999999993</v>
      </c>
      <c r="Q57" s="25">
        <v>14.857749999999999</v>
      </c>
    </row>
    <row r="58" spans="1:17" x14ac:dyDescent="0.3">
      <c r="A58" s="5">
        <v>44835</v>
      </c>
      <c r="B58" s="2">
        <f t="shared" si="14"/>
        <v>-0.14216779264844481</v>
      </c>
      <c r="C58" s="2">
        <f t="shared" si="14"/>
        <v>0.10955152668895085</v>
      </c>
      <c r="D58" s="16">
        <f t="shared" si="8"/>
        <v>9.7378557995424719E-2</v>
      </c>
      <c r="E58" s="16">
        <f t="shared" si="9"/>
        <v>0.25913537833302946</v>
      </c>
      <c r="F58" s="2">
        <f t="shared" si="10"/>
        <v>7.6157680601701472E-2</v>
      </c>
      <c r="G58" s="2">
        <f t="shared" si="11"/>
        <v>9.3290768631534959E-2</v>
      </c>
      <c r="H58" s="2">
        <f t="shared" si="12"/>
        <v>0.12943918945321342</v>
      </c>
      <c r="I58" s="2">
        <f t="shared" si="13"/>
        <v>0.18839629149770309</v>
      </c>
      <c r="J58" s="25">
        <v>227.53999300000001</v>
      </c>
      <c r="K58" s="25">
        <v>152.852676</v>
      </c>
      <c r="L58" s="25">
        <v>141.795456</v>
      </c>
      <c r="M58" s="25">
        <v>177.93836999999999</v>
      </c>
      <c r="N58" s="25">
        <v>59.428519999999999</v>
      </c>
      <c r="O58" s="25">
        <v>67.674141000000006</v>
      </c>
      <c r="P58" s="25">
        <v>106.540001</v>
      </c>
      <c r="Q58" s="25">
        <v>17.656894999999999</v>
      </c>
    </row>
    <row r="59" spans="1:17" x14ac:dyDescent="0.3">
      <c r="A59" s="5">
        <v>44866</v>
      </c>
      <c r="B59" s="2">
        <f t="shared" si="14"/>
        <v>-0.14432625916447139</v>
      </c>
      <c r="C59" s="2">
        <f t="shared" si="14"/>
        <v>-3.462900446702033E-2</v>
      </c>
      <c r="D59" s="16">
        <f t="shared" si="8"/>
        <v>7.0891615878015068E-2</v>
      </c>
      <c r="E59" s="16">
        <f t="shared" si="9"/>
        <v>1.3322275572154485E-2</v>
      </c>
      <c r="F59" s="2">
        <f t="shared" si="10"/>
        <v>6.2823792347512564E-2</v>
      </c>
      <c r="G59" s="2">
        <f t="shared" si="11"/>
        <v>0.24689372858090652</v>
      </c>
      <c r="H59" s="2">
        <f t="shared" si="12"/>
        <v>-8.1377866703793322E-2</v>
      </c>
      <c r="I59" s="2">
        <f t="shared" si="13"/>
        <v>7.638177607104768E-2</v>
      </c>
      <c r="J59" s="25">
        <v>194.699997</v>
      </c>
      <c r="K59" s="25">
        <v>147.55954</v>
      </c>
      <c r="L59" s="25">
        <v>151.847565</v>
      </c>
      <c r="M59" s="25">
        <v>180.30891399999999</v>
      </c>
      <c r="N59" s="25">
        <v>63.162044999999999</v>
      </c>
      <c r="O59" s="25">
        <v>84.382462000000004</v>
      </c>
      <c r="P59" s="25">
        <v>97.870002999999997</v>
      </c>
      <c r="Q59" s="25">
        <v>19.005559999999999</v>
      </c>
    </row>
    <row r="60" spans="1:17" x14ac:dyDescent="0.3">
      <c r="A60" s="5">
        <v>44896</v>
      </c>
      <c r="B60" s="2">
        <f t="shared" si="14"/>
        <v>-0.36733435080638444</v>
      </c>
      <c r="C60" s="2">
        <f t="shared" si="14"/>
        <v>-0.12081646500117849</v>
      </c>
      <c r="D60" s="16">
        <f t="shared" si="8"/>
        <v>-6.9741572741057856E-2</v>
      </c>
      <c r="E60" s="16">
        <f t="shared" si="9"/>
        <v>-1.3264674202407956E-2</v>
      </c>
      <c r="F60" s="2">
        <f t="shared" si="10"/>
        <v>7.0921706224045256E-3</v>
      </c>
      <c r="G60" s="2">
        <f t="shared" si="11"/>
        <v>-5.9671736053399482E-2</v>
      </c>
      <c r="H60" s="2">
        <f t="shared" si="12"/>
        <v>-0.11229187353759451</v>
      </c>
      <c r="I60" s="2">
        <f t="shared" si="13"/>
        <v>-4.5124531979062854E-2</v>
      </c>
      <c r="J60" s="25">
        <v>123.18</v>
      </c>
      <c r="K60" s="25">
        <v>129.73191800000001</v>
      </c>
      <c r="L60" s="25">
        <v>141.25747699999999</v>
      </c>
      <c r="M60" s="25">
        <v>177.91717499999999</v>
      </c>
      <c r="N60" s="25">
        <v>63.610000999999997</v>
      </c>
      <c r="O60" s="25">
        <v>79.347213999999994</v>
      </c>
      <c r="P60" s="25">
        <v>86.879997000000003</v>
      </c>
      <c r="Q60" s="25">
        <v>18.147943000000001</v>
      </c>
    </row>
    <row r="61" spans="1:17" x14ac:dyDescent="0.3">
      <c r="A61" s="5">
        <v>44927</v>
      </c>
      <c r="B61" s="2">
        <f t="shared" si="14"/>
        <v>0.40623478649131339</v>
      </c>
      <c r="C61" s="2">
        <f t="shared" si="14"/>
        <v>0.11052102844883538</v>
      </c>
      <c r="D61" s="16">
        <f t="shared" si="8"/>
        <v>1.849472364567295E-2</v>
      </c>
      <c r="E61" s="16">
        <f t="shared" si="9"/>
        <v>-3.0475264684255432E-2</v>
      </c>
      <c r="F61" s="2">
        <f t="shared" si="10"/>
        <v>-3.6000643986784375E-2</v>
      </c>
      <c r="G61" s="2">
        <f t="shared" si="11"/>
        <v>0.11812370627152702</v>
      </c>
      <c r="H61" s="2">
        <f t="shared" si="12"/>
        <v>0.24873390591852806</v>
      </c>
      <c r="I61" s="2">
        <f t="shared" si="13"/>
        <v>0.10646391164001345</v>
      </c>
      <c r="J61" s="25">
        <v>173.220001</v>
      </c>
      <c r="K61" s="25">
        <v>144.07002299999999</v>
      </c>
      <c r="L61" s="25">
        <v>143.86999499999999</v>
      </c>
      <c r="M61" s="25">
        <v>172.495102</v>
      </c>
      <c r="N61" s="25">
        <v>61.32</v>
      </c>
      <c r="O61" s="25">
        <v>88.720000999999996</v>
      </c>
      <c r="P61" s="25">
        <v>108.489998</v>
      </c>
      <c r="Q61" s="25">
        <v>20.080044000000001</v>
      </c>
    </row>
    <row r="62" spans="1:17" x14ac:dyDescent="0.3">
      <c r="A62" s="5">
        <v>44958</v>
      </c>
      <c r="B62" s="2">
        <f t="shared" si="14"/>
        <v>0.2368087043250855</v>
      </c>
      <c r="C62" s="2">
        <f t="shared" si="14"/>
        <v>7.6512641356349276E-2</v>
      </c>
      <c r="D62" s="16">
        <f t="shared" si="8"/>
        <v>1.8767026439390655E-2</v>
      </c>
      <c r="E62" s="16">
        <f t="shared" si="9"/>
        <v>-2.8789860943413959E-2</v>
      </c>
      <c r="F62" s="2">
        <f t="shared" si="10"/>
        <v>-2.8212654924983593E-2</v>
      </c>
      <c r="G62" s="2">
        <f t="shared" si="11"/>
        <v>2.5923804937739714E-3</v>
      </c>
      <c r="H62" s="2">
        <f t="shared" si="12"/>
        <v>6.9130796739438338E-3</v>
      </c>
      <c r="I62" s="2">
        <f t="shared" si="13"/>
        <v>-4.1336762011079276E-2</v>
      </c>
      <c r="J62" s="25">
        <v>214.240005</v>
      </c>
      <c r="K62" s="25">
        <v>155.09320099999999</v>
      </c>
      <c r="L62" s="25">
        <v>146.570007</v>
      </c>
      <c r="M62" s="25">
        <v>167.52899199999999</v>
      </c>
      <c r="N62" s="25">
        <v>59.59</v>
      </c>
      <c r="O62" s="25">
        <v>88.949996999999996</v>
      </c>
      <c r="P62" s="25">
        <v>109.239998</v>
      </c>
      <c r="Q62" s="25">
        <v>19.25</v>
      </c>
    </row>
    <row r="63" spans="1:17" x14ac:dyDescent="0.3">
      <c r="A63" s="3"/>
      <c r="B63" s="4"/>
      <c r="C63" s="4"/>
      <c r="D63" s="17"/>
      <c r="E63" s="17"/>
      <c r="F63" s="4"/>
      <c r="G63" s="4"/>
      <c r="H63" s="4"/>
      <c r="I63" s="4"/>
      <c r="Q63" s="25"/>
    </row>
    <row r="64" spans="1:17" ht="15.6" x14ac:dyDescent="0.3">
      <c r="A64" s="1" t="s">
        <v>1</v>
      </c>
      <c r="B64" s="9">
        <f t="shared" ref="B64:I64" si="15">AVERAGE(B3:B62)</f>
        <v>6.4044227479403026E-2</v>
      </c>
      <c r="C64" s="9">
        <f t="shared" si="15"/>
        <v>2.7556072759387186E-2</v>
      </c>
      <c r="D64" s="24">
        <f t="shared" si="15"/>
        <v>1.1472528970148438E-2</v>
      </c>
      <c r="E64" s="24">
        <f t="shared" si="15"/>
        <v>1.4534114453761715E-2</v>
      </c>
      <c r="F64" s="9">
        <f t="shared" si="15"/>
        <v>9.6316525660437111E-3</v>
      </c>
      <c r="G64" s="9">
        <f t="shared" si="15"/>
        <v>1.313535007590645E-2</v>
      </c>
      <c r="H64" s="9">
        <f t="shared" si="15"/>
        <v>6.6294351953085492E-3</v>
      </c>
      <c r="I64" s="9">
        <f t="shared" si="15"/>
        <v>3.3242822831633066E-3</v>
      </c>
    </row>
    <row r="65" spans="1:11" ht="15.6" x14ac:dyDescent="0.3">
      <c r="A65" s="1" t="s">
        <v>2</v>
      </c>
      <c r="B65" s="9">
        <f t="shared" ref="B65:I65" si="16">STDEV(B3:B62)</f>
        <v>0.22004219790078397</v>
      </c>
      <c r="C65" s="9">
        <f t="shared" si="16"/>
        <v>9.4215642573692665E-2</v>
      </c>
      <c r="D65" s="24">
        <f t="shared" si="16"/>
        <v>5.3386656430192768E-2</v>
      </c>
      <c r="E65" s="24">
        <f t="shared" si="16"/>
        <v>9.484139163716504E-2</v>
      </c>
      <c r="F65" s="9">
        <f t="shared" si="16"/>
        <v>5.5358742031934118E-2</v>
      </c>
      <c r="G65" s="9">
        <f t="shared" si="16"/>
        <v>0.11585636864021791</v>
      </c>
      <c r="H65" s="9">
        <f t="shared" si="16"/>
        <v>9.9314020601407441E-2</v>
      </c>
      <c r="I65" s="9">
        <f t="shared" si="16"/>
        <v>6.5010521225926834E-2</v>
      </c>
    </row>
    <row r="66" spans="1:11" ht="15.6" x14ac:dyDescent="0.3">
      <c r="A66" s="1" t="s">
        <v>3</v>
      </c>
      <c r="B66" s="9">
        <f t="shared" ref="B66:I66" si="17">B65*(SQRT(12))</f>
        <v>0.76224853314656715</v>
      </c>
      <c r="C66" s="9">
        <f t="shared" si="17"/>
        <v>0.32637255961077016</v>
      </c>
      <c r="D66" s="24">
        <f t="shared" si="17"/>
        <v>0.18493680276663516</v>
      </c>
      <c r="E66" s="24">
        <f t="shared" si="17"/>
        <v>0.32854021795221572</v>
      </c>
      <c r="F66" s="9">
        <f t="shared" si="17"/>
        <v>0.19176830768481726</v>
      </c>
      <c r="G66" s="9">
        <f t="shared" si="17"/>
        <v>0.40133823373057392</v>
      </c>
      <c r="H66" s="9">
        <f t="shared" si="17"/>
        <v>0.34403385917115975</v>
      </c>
      <c r="I66" s="9">
        <f t="shared" si="17"/>
        <v>0.2252030515796804</v>
      </c>
    </row>
    <row r="67" spans="1:11" ht="15.6" x14ac:dyDescent="0.3">
      <c r="A67" s="1" t="s">
        <v>4</v>
      </c>
      <c r="B67" s="9">
        <f t="shared" ref="B67:I67" si="18">(1+B64)^12 -1</f>
        <v>1.1062802706251427</v>
      </c>
      <c r="C67" s="9">
        <f t="shared" si="18"/>
        <v>0.38569089322576366</v>
      </c>
      <c r="D67" s="24">
        <f t="shared" si="18"/>
        <v>0.14669813152636757</v>
      </c>
      <c r="E67" s="24">
        <f t="shared" si="18"/>
        <v>0.18904929848683105</v>
      </c>
      <c r="F67" s="9">
        <f t="shared" si="18"/>
        <v>0.12190346699140431</v>
      </c>
      <c r="G67" s="9">
        <f t="shared" si="18"/>
        <v>0.16952531564247564</v>
      </c>
      <c r="H67" s="9">
        <f t="shared" si="18"/>
        <v>8.2518948958283822E-2</v>
      </c>
      <c r="I67" s="9">
        <f t="shared" si="18"/>
        <v>4.062888640272555E-2</v>
      </c>
    </row>
    <row r="68" spans="1:11" x14ac:dyDescent="0.3">
      <c r="B68" s="8"/>
      <c r="C68" s="8"/>
      <c r="D68" s="13"/>
      <c r="E68" s="13"/>
      <c r="F68" s="8"/>
      <c r="G68" s="8"/>
      <c r="H68" s="8"/>
      <c r="I68" s="8"/>
    </row>
    <row r="69" spans="1:11" ht="15.6" x14ac:dyDescent="0.3">
      <c r="A69" s="7" t="s">
        <v>5</v>
      </c>
    </row>
    <row r="70" spans="1:11" ht="15.6" x14ac:dyDescent="0.3">
      <c r="B70" s="1" t="s">
        <v>20</v>
      </c>
      <c r="C70" s="1" t="s">
        <v>19</v>
      </c>
      <c r="D70" s="12" t="s">
        <v>34</v>
      </c>
      <c r="E70" s="12" t="s">
        <v>35</v>
      </c>
      <c r="F70" s="1" t="s">
        <v>36</v>
      </c>
      <c r="G70" s="1" t="s">
        <v>37</v>
      </c>
      <c r="H70" s="1" t="s">
        <v>21</v>
      </c>
      <c r="I70" s="1" t="s">
        <v>38</v>
      </c>
    </row>
    <row r="71" spans="1:11" ht="15.6" x14ac:dyDescent="0.3">
      <c r="A71" s="26" t="s">
        <v>20</v>
      </c>
      <c r="B71">
        <v>1</v>
      </c>
      <c r="C71">
        <f>CORREL($B$4:$B$62,C4:C62)</f>
        <v>0.61013997573424705</v>
      </c>
      <c r="D71" s="11">
        <f t="shared" ref="D71:H71" si="19">CORREL($B$4:$B$62,D4:D62)</f>
        <v>0.3437145290780671</v>
      </c>
      <c r="E71" s="11">
        <f t="shared" si="19"/>
        <v>0.20289524934960512</v>
      </c>
      <c r="F71">
        <f t="shared" si="19"/>
        <v>0.17043589922921801</v>
      </c>
      <c r="G71">
        <f t="shared" si="19"/>
        <v>0.42482493396903825</v>
      </c>
      <c r="H71">
        <f t="shared" si="19"/>
        <v>0.3760425399039905</v>
      </c>
      <c r="I71">
        <f>CORREL($B$4:$B$62,I4:I62)</f>
        <v>2.1805168817854333E-2</v>
      </c>
    </row>
    <row r="72" spans="1:11" ht="15.6" x14ac:dyDescent="0.3">
      <c r="A72" s="26" t="s">
        <v>19</v>
      </c>
      <c r="B72">
        <f>CORREL($B$4:$B$62,C$4:C$62)</f>
        <v>0.61013997573424705</v>
      </c>
      <c r="C72">
        <f>CORREL($C$4:$C$62,C$4:C$62)</f>
        <v>1</v>
      </c>
      <c r="D72" s="11">
        <f>CORREL($C$4:$C$62,D4:D62)</f>
        <v>0.44687783407671028</v>
      </c>
      <c r="E72" s="11">
        <f t="shared" ref="E72:I72" si="20">CORREL($C$4:$C$62,E4:E62)</f>
        <v>0.27668185268226819</v>
      </c>
      <c r="F72">
        <f t="shared" si="20"/>
        <v>0.2587641347828184</v>
      </c>
      <c r="G72">
        <f t="shared" si="20"/>
        <v>0.55160002535654462</v>
      </c>
      <c r="H72">
        <f t="shared" si="20"/>
        <v>0.50175184275594764</v>
      </c>
      <c r="I72">
        <f t="shared" si="20"/>
        <v>0.25870272227619223</v>
      </c>
    </row>
    <row r="73" spans="1:11" ht="15.6" x14ac:dyDescent="0.3">
      <c r="A73" s="26" t="s">
        <v>34</v>
      </c>
      <c r="B73">
        <f>CORREL($B$4:$B$62,D$4:D$62)</f>
        <v>0.3437145290780671</v>
      </c>
      <c r="C73">
        <f>CORREL($C$4:$C$62,D$4:D$62)</f>
        <v>0.44687783407671028</v>
      </c>
      <c r="D73" s="11">
        <f>CORREL($D$4:$D$62,D$4:D$62)</f>
        <v>1</v>
      </c>
      <c r="E73" s="11">
        <f>CORREL($D$4:$D$62,E4:E62)</f>
        <v>0.2195129827365965</v>
      </c>
      <c r="F73">
        <f t="shared" ref="F73:I73" si="21">CORREL($D$4:$D$62,F4:F62)</f>
        <v>0.32792270929822465</v>
      </c>
      <c r="G73">
        <f t="shared" si="21"/>
        <v>0.50290233028417275</v>
      </c>
      <c r="H73">
        <f t="shared" si="21"/>
        <v>0.30288047790341494</v>
      </c>
      <c r="I73">
        <f t="shared" si="21"/>
        <v>0.13964578586911555</v>
      </c>
    </row>
    <row r="74" spans="1:11" ht="15.6" x14ac:dyDescent="0.3">
      <c r="A74" s="26" t="s">
        <v>35</v>
      </c>
      <c r="B74">
        <f>CORREL($B$4:$B$62,E$4:E$62)</f>
        <v>0.20289524934960512</v>
      </c>
      <c r="C74">
        <f>CORREL($C$4:$C$62,E$4:E$62)</f>
        <v>0.27668185268226819</v>
      </c>
      <c r="D74" s="11">
        <f>CORREL($D$4:$D$62,E$4:E$62)</f>
        <v>0.2195129827365965</v>
      </c>
      <c r="E74" s="11">
        <f>CORREL($E$4:$E$62,E$4:E$62)</f>
        <v>1</v>
      </c>
      <c r="F74">
        <f t="shared" ref="F74:I74" si="22">CORREL($D$4:$D$62,G$4:G$62)</f>
        <v>0.50290233028417275</v>
      </c>
      <c r="G74">
        <f t="shared" si="22"/>
        <v>0.30288047790341494</v>
      </c>
      <c r="H74">
        <f t="shared" si="22"/>
        <v>0.13964578586911555</v>
      </c>
      <c r="I74">
        <f t="shared" si="22"/>
        <v>-5.7546803135744423E-2</v>
      </c>
    </row>
    <row r="75" spans="1:11" ht="15.6" x14ac:dyDescent="0.3">
      <c r="A75" s="26" t="s">
        <v>36</v>
      </c>
      <c r="B75">
        <f>CORREL($B$4:$B$62,F$4:F$62)</f>
        <v>0.17043589922921801</v>
      </c>
      <c r="C75">
        <f>CORREL($C$4:$C$62,F$4:F$62)</f>
        <v>0.2587641347828184</v>
      </c>
      <c r="D75" s="11">
        <f>CORREL($D$4:$D$62,F$4:F$62)</f>
        <v>0.32792270929822465</v>
      </c>
      <c r="E75" s="11">
        <f>CORREL($E$4:$E$62,F$4:F$62)</f>
        <v>0.4165432945426214</v>
      </c>
      <c r="F75">
        <f>CORREL($F$4:$F$62,F$4:F$62)</f>
        <v>1</v>
      </c>
      <c r="G75">
        <f>CORREL($F$4:$F$62,G4:G62)</f>
        <v>0.31930891715697951</v>
      </c>
      <c r="H75">
        <f t="shared" ref="H75:I75" si="23">CORREL($F$4:$F$62,H4:H62)</f>
        <v>0.44843424678035049</v>
      </c>
      <c r="I75">
        <f t="shared" si="23"/>
        <v>0.45171203042237384</v>
      </c>
      <c r="J75" t="s">
        <v>6</v>
      </c>
      <c r="K75" t="s">
        <v>6</v>
      </c>
    </row>
    <row r="76" spans="1:11" ht="15.6" x14ac:dyDescent="0.3">
      <c r="A76" s="26" t="s">
        <v>37</v>
      </c>
      <c r="B76">
        <f>CORREL($B$4:$B$62,G$4:G$62)</f>
        <v>0.42482493396903825</v>
      </c>
      <c r="C76">
        <f>CORREL($C$4:$C$62,G$4:G$62)</f>
        <v>0.55160002535654462</v>
      </c>
      <c r="D76" s="11">
        <f>CORREL($D$4:$D$62,G$4:G$62)</f>
        <v>0.50290233028417275</v>
      </c>
      <c r="E76" s="11">
        <f>CORREL($E$4:$E$62,G$4:G$62)</f>
        <v>0.45961924341235766</v>
      </c>
      <c r="F76">
        <f>CORREL($F$4:$F$62,G$4:G$62)</f>
        <v>0.31930891715697951</v>
      </c>
      <c r="G76">
        <f>CORREL($G$4:$G$62,G$4:G$62)</f>
        <v>1</v>
      </c>
      <c r="H76">
        <f>CORREL($G$4:$G$62,H4:H62)</f>
        <v>0.39102677925800611</v>
      </c>
      <c r="I76">
        <f>CORREL($G$4:$G$62,I4:I62)</f>
        <v>0.3388114659790406</v>
      </c>
    </row>
    <row r="77" spans="1:11" ht="15.6" x14ac:dyDescent="0.3">
      <c r="A77" s="26" t="s">
        <v>21</v>
      </c>
      <c r="B77">
        <f>CORREL($B$4:$B$62,H$4:H$62)</f>
        <v>0.3760425399039905</v>
      </c>
      <c r="C77">
        <f>CORREL($C$4:$C$62,H$4:H$62)</f>
        <v>0.50175184275594764</v>
      </c>
      <c r="D77" s="11">
        <f>CORREL($D$4:$D$62,H$4:H$62)</f>
        <v>0.30288047790341494</v>
      </c>
      <c r="E77" s="11">
        <f>CORREL($E$4:$E$62,H$4:H$62)</f>
        <v>0.44743691704947719</v>
      </c>
      <c r="F77">
        <f>CORREL($F$4:$F$62,H$4:H$62)</f>
        <v>0.44843424678035049</v>
      </c>
      <c r="G77">
        <f>CORREL($G$4:$G$62,H$4:H$62)</f>
        <v>0.39102677925800611</v>
      </c>
      <c r="H77">
        <f>CORREL($H$4:$H$62,H$4:H$62)</f>
        <v>1.0000000000000002</v>
      </c>
      <c r="I77">
        <f>CORREL(H4:H62,I4:I62)</f>
        <v>0.3547589477882746</v>
      </c>
    </row>
    <row r="78" spans="1:11" ht="15.6" x14ac:dyDescent="0.3">
      <c r="A78" s="26" t="s">
        <v>38</v>
      </c>
      <c r="B78">
        <f>CORREL($B$4:$B$62,I$4:I$62)</f>
        <v>2.1805168817854333E-2</v>
      </c>
      <c r="C78">
        <f>CORREL($C$4:$C$62,I$4:I$62)</f>
        <v>0.25870272227619223</v>
      </c>
      <c r="D78" s="11">
        <f>CORREL($D$4:$D$62,I$4:I$62)</f>
        <v>0.13964578586911555</v>
      </c>
      <c r="E78" s="11">
        <f>CORREL($E$4:$E$62,I$4:I$62)</f>
        <v>0.49392319777472743</v>
      </c>
      <c r="F78">
        <f>CORREL($F$4:$F$62,I$4:I$62)</f>
        <v>0.45171203042237384</v>
      </c>
      <c r="G78">
        <f>CORREL($G$4:$G$62,I$4:I$62)</f>
        <v>0.3388114659790406</v>
      </c>
      <c r="H78">
        <f>CORREL($H$4:$H$62,I$4:I$62)</f>
        <v>0.3547589477882746</v>
      </c>
      <c r="I78">
        <v>1</v>
      </c>
    </row>
    <row r="80" spans="1:11" ht="15.6" x14ac:dyDescent="0.3">
      <c r="A80" s="7" t="s">
        <v>7</v>
      </c>
    </row>
    <row r="81" spans="1:12" ht="15.6" x14ac:dyDescent="0.3">
      <c r="B81" s="1" t="s">
        <v>20</v>
      </c>
      <c r="C81" s="1" t="s">
        <v>19</v>
      </c>
      <c r="D81" s="12" t="s">
        <v>34</v>
      </c>
      <c r="E81" s="12" t="s">
        <v>35</v>
      </c>
      <c r="F81" s="1" t="s">
        <v>36</v>
      </c>
      <c r="G81" s="1" t="s">
        <v>37</v>
      </c>
      <c r="H81" s="1" t="s">
        <v>21</v>
      </c>
      <c r="I81" s="1" t="s">
        <v>38</v>
      </c>
    </row>
    <row r="82" spans="1:12" ht="15.6" x14ac:dyDescent="0.3">
      <c r="A82" s="26" t="s">
        <v>20</v>
      </c>
      <c r="B82">
        <f>B71*$B$66*B66</f>
        <v>0.5810228262840933</v>
      </c>
      <c r="C82">
        <f>C71*$B$66*C66</f>
        <v>0.15178879568569989</v>
      </c>
      <c r="D82" s="11">
        <f>D71*$B$66*D66</f>
        <v>4.8452683272264596E-2</v>
      </c>
      <c r="E82" s="11">
        <f t="shared" ref="E82:I82" si="24">E71*$B$66*E66</f>
        <v>5.0810915108416593E-2</v>
      </c>
      <c r="F82">
        <f t="shared" si="24"/>
        <v>2.4913486528566713E-2</v>
      </c>
      <c r="G82">
        <f t="shared" si="24"/>
        <v>0.12996222287247483</v>
      </c>
      <c r="H82">
        <f t="shared" si="24"/>
        <v>9.8613134129080626E-2</v>
      </c>
      <c r="I82">
        <f t="shared" si="24"/>
        <v>3.7430904497119371E-3</v>
      </c>
    </row>
    <row r="83" spans="1:12" ht="15.6" x14ac:dyDescent="0.3">
      <c r="A83" s="26" t="s">
        <v>19</v>
      </c>
      <c r="B83">
        <f>B72*$C$66*B66</f>
        <v>0.15178879568569989</v>
      </c>
      <c r="C83">
        <f>C72*$C$66*C66</f>
        <v>0.10651904766688572</v>
      </c>
      <c r="D83" s="11">
        <f t="shared" ref="D83:I83" si="25">D72*$C$66*D66</f>
        <v>2.6972785338110053E-2</v>
      </c>
      <c r="E83" s="11">
        <f t="shared" si="25"/>
        <v>2.9667629960335562E-2</v>
      </c>
      <c r="F83">
        <f t="shared" si="25"/>
        <v>1.619550726691734E-2</v>
      </c>
      <c r="G83">
        <f t="shared" si="25"/>
        <v>7.2251763216698767E-2</v>
      </c>
      <c r="H83">
        <f t="shared" si="25"/>
        <v>5.6338308135404906E-2</v>
      </c>
      <c r="I83">
        <f t="shared" si="25"/>
        <v>1.9014675020089723E-2</v>
      </c>
    </row>
    <row r="84" spans="1:12" ht="15.6" x14ac:dyDescent="0.3">
      <c r="A84" s="26" t="s">
        <v>34</v>
      </c>
      <c r="B84">
        <f t="shared" ref="B84:C84" si="26">B73*$D$66*B66</f>
        <v>4.8452683272264603E-2</v>
      </c>
      <c r="C84">
        <f t="shared" si="26"/>
        <v>2.6972785338110053E-2</v>
      </c>
      <c r="D84" s="11">
        <f>D73*$D$66*D66</f>
        <v>3.4201621017545314E-2</v>
      </c>
      <c r="E84" s="11">
        <f t="shared" ref="E84:I84" si="27">E73*$D$66*E66</f>
        <v>1.3337428279086957E-2</v>
      </c>
      <c r="F84">
        <f t="shared" si="27"/>
        <v>1.1629784687918955E-2</v>
      </c>
      <c r="G84">
        <f t="shared" si="27"/>
        <v>3.7326522254256145E-2</v>
      </c>
      <c r="H84">
        <f t="shared" si="27"/>
        <v>1.9270625617191364E-2</v>
      </c>
      <c r="I84">
        <f t="shared" si="27"/>
        <v>5.8160140987010799E-3</v>
      </c>
    </row>
    <row r="85" spans="1:12" ht="15.6" x14ac:dyDescent="0.3">
      <c r="A85" s="26" t="s">
        <v>35</v>
      </c>
      <c r="B85">
        <f t="shared" ref="B85:I85" si="28">B74*$E$66*B66</f>
        <v>5.08109151084166E-2</v>
      </c>
      <c r="C85">
        <f t="shared" si="28"/>
        <v>2.9667629960335562E-2</v>
      </c>
      <c r="D85" s="11">
        <f t="shared" si="28"/>
        <v>1.3337428279086959E-2</v>
      </c>
      <c r="E85" s="11">
        <f t="shared" si="28"/>
        <v>0.10793867481208941</v>
      </c>
      <c r="F85">
        <f t="shared" si="28"/>
        <v>3.1684658062493341E-2</v>
      </c>
      <c r="G85">
        <f t="shared" si="28"/>
        <v>3.9936532811286903E-2</v>
      </c>
      <c r="H85">
        <f t="shared" si="28"/>
        <v>1.5784017816001323E-2</v>
      </c>
      <c r="I85">
        <f t="shared" si="28"/>
        <v>-4.2577878124056747E-3</v>
      </c>
    </row>
    <row r="86" spans="1:12" ht="15.6" x14ac:dyDescent="0.3">
      <c r="A86" s="26" t="s">
        <v>36</v>
      </c>
      <c r="B86">
        <f>B75*$F$66*B66</f>
        <v>2.4913486528566717E-2</v>
      </c>
      <c r="C86">
        <f>C75*$F$66*C66</f>
        <v>1.619550726691734E-2</v>
      </c>
      <c r="D86" s="11">
        <f>D75*$F$66*D66</f>
        <v>1.1629784687918957E-2</v>
      </c>
      <c r="E86" s="11">
        <f>E75*$F$66*E66</f>
        <v>2.6243727779804986E-2</v>
      </c>
      <c r="F86">
        <f>F75*$F$66*F66</f>
        <v>3.6775083832298744E-2</v>
      </c>
      <c r="G86">
        <f t="shared" ref="G86:I86" si="29">G75*$F$66*G66</f>
        <v>2.4575276777286666E-2</v>
      </c>
      <c r="H86">
        <f t="shared" si="29"/>
        <v>2.9585355690427938E-2</v>
      </c>
      <c r="I86">
        <f t="shared" si="29"/>
        <v>1.9508000768391345E-2</v>
      </c>
      <c r="K86" t="s">
        <v>6</v>
      </c>
    </row>
    <row r="87" spans="1:12" ht="15.6" x14ac:dyDescent="0.3">
      <c r="A87" s="26" t="s">
        <v>37</v>
      </c>
      <c r="B87">
        <f t="shared" ref="B87:G87" si="30">B76*$G$66*B66</f>
        <v>0.12996222287247483</v>
      </c>
      <c r="C87">
        <f t="shared" si="30"/>
        <v>7.2251763216698767E-2</v>
      </c>
      <c r="D87" s="11">
        <f t="shared" si="30"/>
        <v>3.7326522254256145E-2</v>
      </c>
      <c r="E87" s="11">
        <f t="shared" si="30"/>
        <v>6.0603440414175098E-2</v>
      </c>
      <c r="F87">
        <f t="shared" si="30"/>
        <v>2.4575276777286662E-2</v>
      </c>
      <c r="G87">
        <f t="shared" si="30"/>
        <v>0.16107237785397679</v>
      </c>
      <c r="H87">
        <f t="shared" ref="H87:I87" si="31">H76*$G$66*H66</f>
        <v>5.3990608598557338E-2</v>
      </c>
      <c r="I87">
        <f t="shared" si="31"/>
        <v>3.0622659494583534E-2</v>
      </c>
      <c r="K87" t="s">
        <v>6</v>
      </c>
    </row>
    <row r="88" spans="1:12" ht="15.6" x14ac:dyDescent="0.3">
      <c r="A88" s="26" t="s">
        <v>21</v>
      </c>
      <c r="B88">
        <f t="shared" ref="B88:I88" si="32">B77*$H$66*B66</f>
        <v>9.861313412908064E-2</v>
      </c>
      <c r="C88">
        <f t="shared" si="32"/>
        <v>5.6338308135404906E-2</v>
      </c>
      <c r="D88" s="11">
        <f t="shared" si="32"/>
        <v>1.9270625617191364E-2</v>
      </c>
      <c r="E88" s="11">
        <f t="shared" si="32"/>
        <v>5.0573328985845059E-2</v>
      </c>
      <c r="F88">
        <f t="shared" si="32"/>
        <v>2.9585355690427938E-2</v>
      </c>
      <c r="G88">
        <f t="shared" si="32"/>
        <v>5.3990608598557331E-2</v>
      </c>
      <c r="H88">
        <f t="shared" si="32"/>
        <v>0.1183592962562014</v>
      </c>
      <c r="I88">
        <f t="shared" si="32"/>
        <v>2.7485827484196836E-2</v>
      </c>
    </row>
    <row r="89" spans="1:12" ht="15.6" x14ac:dyDescent="0.3">
      <c r="A89" s="26" t="s">
        <v>38</v>
      </c>
      <c r="B89">
        <f t="shared" ref="B89:I89" si="33">B78*$I$66*B66</f>
        <v>3.7430904497119371E-3</v>
      </c>
      <c r="C89">
        <f t="shared" si="33"/>
        <v>1.9014675020089723E-2</v>
      </c>
      <c r="D89" s="11">
        <f t="shared" si="33"/>
        <v>5.8160140987010799E-3</v>
      </c>
      <c r="E89" s="11">
        <f t="shared" si="33"/>
        <v>3.6544517803864057E-2</v>
      </c>
      <c r="F89">
        <f t="shared" si="33"/>
        <v>1.9508000768391345E-2</v>
      </c>
      <c r="G89">
        <f t="shared" si="33"/>
        <v>3.062265949458353E-2</v>
      </c>
      <c r="H89">
        <f t="shared" si="33"/>
        <v>2.748582748419684E-2</v>
      </c>
      <c r="I89">
        <f t="shared" si="33"/>
        <v>5.0716414440800189E-2</v>
      </c>
    </row>
    <row r="91" spans="1:12" ht="15.6" x14ac:dyDescent="0.3">
      <c r="A91" s="7" t="s">
        <v>8</v>
      </c>
      <c r="B91" s="1" t="s">
        <v>17</v>
      </c>
      <c r="C91" s="1" t="s">
        <v>39</v>
      </c>
      <c r="D91" s="12" t="s">
        <v>40</v>
      </c>
      <c r="E91" s="12" t="s">
        <v>41</v>
      </c>
      <c r="F91" s="1" t="s">
        <v>42</v>
      </c>
      <c r="G91" s="1" t="s">
        <v>43</v>
      </c>
      <c r="H91" s="1" t="s">
        <v>18</v>
      </c>
      <c r="I91" s="1" t="s">
        <v>44</v>
      </c>
      <c r="J91" s="10" t="s">
        <v>13</v>
      </c>
    </row>
    <row r="92" spans="1:12" x14ac:dyDescent="0.3">
      <c r="B92" s="6">
        <v>0.78525970863765215</v>
      </c>
      <c r="C92" s="6">
        <v>0.20690523828482552</v>
      </c>
      <c r="D92" s="18">
        <v>0</v>
      </c>
      <c r="E92" s="18">
        <v>7.835054050694186E-3</v>
      </c>
      <c r="F92" s="6">
        <v>0</v>
      </c>
      <c r="G92" s="6">
        <v>0</v>
      </c>
      <c r="H92" s="6">
        <v>0</v>
      </c>
      <c r="I92" s="6">
        <v>0</v>
      </c>
      <c r="J92" s="6">
        <f>SUM(B92:I92)</f>
        <v>1.000000000973172</v>
      </c>
    </row>
    <row r="94" spans="1:12" ht="15.6" x14ac:dyDescent="0.3">
      <c r="A94" s="7" t="s">
        <v>9</v>
      </c>
    </row>
    <row r="95" spans="1:12" ht="15.6" x14ac:dyDescent="0.3">
      <c r="B95" s="1" t="s">
        <v>17</v>
      </c>
      <c r="C95" s="1" t="s">
        <v>39</v>
      </c>
      <c r="D95" s="12" t="s">
        <v>40</v>
      </c>
      <c r="E95" s="12" t="s">
        <v>41</v>
      </c>
      <c r="F95" s="1" t="s">
        <v>42</v>
      </c>
      <c r="G95" s="1" t="s">
        <v>43</v>
      </c>
      <c r="H95" s="1" t="s">
        <v>18</v>
      </c>
      <c r="I95" s="1" t="s">
        <v>44</v>
      </c>
    </row>
    <row r="96" spans="1:12" ht="15.6" x14ac:dyDescent="0.3">
      <c r="A96" s="26" t="s">
        <v>17</v>
      </c>
      <c r="B96">
        <f>B82*$B$92*B92</f>
        <v>0.35827773805133262</v>
      </c>
      <c r="C96">
        <f>C82*$B$92*C92</f>
        <v>2.4661785480857012E-2</v>
      </c>
      <c r="D96" s="11">
        <f t="shared" ref="D96:I96" si="34">D82*$B$92*D92</f>
        <v>0</v>
      </c>
      <c r="E96" s="11">
        <f t="shared" si="34"/>
        <v>3.1261681063419301E-4</v>
      </c>
      <c r="F96">
        <f t="shared" si="34"/>
        <v>0</v>
      </c>
      <c r="G96">
        <f t="shared" si="34"/>
        <v>0</v>
      </c>
      <c r="H96">
        <f t="shared" si="34"/>
        <v>0</v>
      </c>
      <c r="I96">
        <f t="shared" si="34"/>
        <v>0</v>
      </c>
      <c r="L96" t="s">
        <v>6</v>
      </c>
    </row>
    <row r="97" spans="1:12" ht="15.6" x14ac:dyDescent="0.3">
      <c r="A97" s="26" t="s">
        <v>39</v>
      </c>
      <c r="B97">
        <f t="shared" ref="B97:I97" si="35">B83*$C$92*B92</f>
        <v>2.4661785480857012E-2</v>
      </c>
      <c r="C97">
        <f>C83*$C$92*C92</f>
        <v>4.560056743946838E-3</v>
      </c>
      <c r="D97" s="11">
        <f t="shared" si="35"/>
        <v>0</v>
      </c>
      <c r="E97" s="11">
        <f t="shared" si="35"/>
        <v>4.8094602126811421E-5</v>
      </c>
      <c r="F97">
        <f t="shared" si="35"/>
        <v>0</v>
      </c>
      <c r="G97">
        <f t="shared" si="35"/>
        <v>0</v>
      </c>
      <c r="H97">
        <f t="shared" si="35"/>
        <v>0</v>
      </c>
      <c r="I97">
        <f t="shared" si="35"/>
        <v>0</v>
      </c>
      <c r="J97" t="s">
        <v>6</v>
      </c>
    </row>
    <row r="98" spans="1:12" ht="15.6" x14ac:dyDescent="0.3">
      <c r="A98" s="26" t="s">
        <v>40</v>
      </c>
      <c r="B98">
        <f t="shared" ref="B98:C98" si="36">B84*$D$92*B92</f>
        <v>0</v>
      </c>
      <c r="C98">
        <f t="shared" si="36"/>
        <v>0</v>
      </c>
      <c r="D98" s="11">
        <f>D84*$D$92*D92</f>
        <v>0</v>
      </c>
      <c r="E98" s="11">
        <f t="shared" ref="E98:I98" si="37">E84*$D$92*E92</f>
        <v>0</v>
      </c>
      <c r="F98">
        <f t="shared" si="37"/>
        <v>0</v>
      </c>
      <c r="G98">
        <f t="shared" si="37"/>
        <v>0</v>
      </c>
      <c r="H98">
        <f t="shared" si="37"/>
        <v>0</v>
      </c>
      <c r="I98">
        <f t="shared" si="37"/>
        <v>0</v>
      </c>
    </row>
    <row r="99" spans="1:12" ht="15.6" x14ac:dyDescent="0.3">
      <c r="A99" s="26" t="s">
        <v>41</v>
      </c>
      <c r="B99">
        <f t="shared" ref="B99:H99" si="38">B85*$E$92*B92</f>
        <v>3.1261681063419301E-4</v>
      </c>
      <c r="C99">
        <f t="shared" si="38"/>
        <v>4.8094602126811421E-5</v>
      </c>
      <c r="D99" s="11">
        <f t="shared" si="38"/>
        <v>0</v>
      </c>
      <c r="E99" s="11">
        <f>E85*$E$92*E92</f>
        <v>6.6261471384988546E-6</v>
      </c>
      <c r="F99">
        <f t="shared" si="38"/>
        <v>0</v>
      </c>
      <c r="G99">
        <f t="shared" si="38"/>
        <v>0</v>
      </c>
      <c r="H99">
        <f t="shared" si="38"/>
        <v>0</v>
      </c>
      <c r="I99">
        <f>I85*$E$92*I92</f>
        <v>0</v>
      </c>
      <c r="L99" t="s">
        <v>6</v>
      </c>
    </row>
    <row r="100" spans="1:12" ht="15.6" x14ac:dyDescent="0.3">
      <c r="A100" s="26" t="s">
        <v>42</v>
      </c>
      <c r="B100">
        <f t="shared" ref="B100:I100" si="39">B86*$F$92*B92</f>
        <v>0</v>
      </c>
      <c r="C100">
        <f t="shared" si="39"/>
        <v>0</v>
      </c>
      <c r="D100" s="11">
        <f t="shared" si="39"/>
        <v>0</v>
      </c>
      <c r="E100" s="11">
        <f t="shared" si="39"/>
        <v>0</v>
      </c>
      <c r="F100">
        <f t="shared" si="39"/>
        <v>0</v>
      </c>
      <c r="G100">
        <f t="shared" si="39"/>
        <v>0</v>
      </c>
      <c r="H100">
        <f t="shared" si="39"/>
        <v>0</v>
      </c>
      <c r="I100">
        <f t="shared" si="39"/>
        <v>0</v>
      </c>
    </row>
    <row r="101" spans="1:12" ht="15.6" x14ac:dyDescent="0.3">
      <c r="A101" s="26" t="s">
        <v>43</v>
      </c>
      <c r="B101">
        <f t="shared" ref="B101:I101" si="40">B87*$G$92*B92</f>
        <v>0</v>
      </c>
      <c r="C101">
        <f t="shared" si="40"/>
        <v>0</v>
      </c>
      <c r="D101" s="11">
        <f t="shared" si="40"/>
        <v>0</v>
      </c>
      <c r="E101" s="11">
        <f t="shared" si="40"/>
        <v>0</v>
      </c>
      <c r="F101">
        <f t="shared" si="40"/>
        <v>0</v>
      </c>
      <c r="G101">
        <f t="shared" si="40"/>
        <v>0</v>
      </c>
      <c r="H101">
        <f t="shared" si="40"/>
        <v>0</v>
      </c>
      <c r="I101">
        <f t="shared" si="40"/>
        <v>0</v>
      </c>
    </row>
    <row r="102" spans="1:12" ht="15.6" x14ac:dyDescent="0.3">
      <c r="A102" s="26" t="s">
        <v>18</v>
      </c>
      <c r="B102">
        <f t="shared" ref="B102:I102" si="41">B88*$H$92*B92</f>
        <v>0</v>
      </c>
      <c r="C102">
        <f t="shared" si="41"/>
        <v>0</v>
      </c>
      <c r="D102" s="11">
        <f t="shared" si="41"/>
        <v>0</v>
      </c>
      <c r="E102" s="11">
        <f t="shared" si="41"/>
        <v>0</v>
      </c>
      <c r="F102">
        <f t="shared" si="41"/>
        <v>0</v>
      </c>
      <c r="G102">
        <f t="shared" si="41"/>
        <v>0</v>
      </c>
      <c r="H102">
        <f t="shared" si="41"/>
        <v>0</v>
      </c>
      <c r="I102">
        <f t="shared" si="41"/>
        <v>0</v>
      </c>
    </row>
    <row r="103" spans="1:12" ht="15.6" x14ac:dyDescent="0.3">
      <c r="A103" s="26" t="s">
        <v>44</v>
      </c>
      <c r="B103">
        <f t="shared" ref="B103:I103" si="42">B89*$I$92*B92</f>
        <v>0</v>
      </c>
      <c r="C103">
        <f t="shared" si="42"/>
        <v>0</v>
      </c>
      <c r="D103" s="11">
        <f t="shared" si="42"/>
        <v>0</v>
      </c>
      <c r="E103" s="11">
        <f t="shared" si="42"/>
        <v>0</v>
      </c>
      <c r="F103">
        <f t="shared" si="42"/>
        <v>0</v>
      </c>
      <c r="G103">
        <f t="shared" si="42"/>
        <v>0</v>
      </c>
      <c r="H103">
        <f t="shared" si="42"/>
        <v>0</v>
      </c>
      <c r="I103">
        <f t="shared" si="42"/>
        <v>0</v>
      </c>
    </row>
    <row r="104" spans="1:12" ht="15" thickBot="1" x14ac:dyDescent="0.35"/>
    <row r="105" spans="1:12" ht="43.8" thickBot="1" x14ac:dyDescent="0.35">
      <c r="A105" s="7" t="s">
        <v>10</v>
      </c>
      <c r="B105">
        <f>SQRT(SUM(B96:I103))</f>
        <v>0.64256471637466517</v>
      </c>
      <c r="D105" s="31" t="s">
        <v>23</v>
      </c>
      <c r="E105" s="32" t="s">
        <v>22</v>
      </c>
      <c r="F105" t="s">
        <v>77</v>
      </c>
    </row>
    <row r="106" spans="1:12" ht="15.6" x14ac:dyDescent="0.3">
      <c r="A106" s="7" t="s">
        <v>11</v>
      </c>
      <c r="B106" s="27">
        <f>B92*B67+C67*C92+D92*D67+E92*E67+F92*F67+G92*G67+H92*H67+I92*I67</f>
        <v>0.95000000062173651</v>
      </c>
      <c r="D106" s="36">
        <v>0.204536</v>
      </c>
      <c r="E106" s="33">
        <v>0.3</v>
      </c>
      <c r="F106" s="52">
        <f>3%+D106*1.455</f>
        <v>0.32759987999999995</v>
      </c>
    </row>
    <row r="107" spans="1:12" x14ac:dyDescent="0.3">
      <c r="C107" t="s">
        <v>6</v>
      </c>
      <c r="D107" s="37">
        <v>0.23164100000000001</v>
      </c>
      <c r="E107" s="19">
        <v>0.35</v>
      </c>
      <c r="F107" s="52">
        <f t="shared" ref="F107:F137" si="43">3%+D107*1.455</f>
        <v>0.36703765500000007</v>
      </c>
    </row>
    <row r="108" spans="1:12" ht="15.6" x14ac:dyDescent="0.3">
      <c r="A108" s="14" t="s">
        <v>14</v>
      </c>
      <c r="D108" s="37">
        <v>0.260965</v>
      </c>
      <c r="E108" s="19">
        <v>0.4</v>
      </c>
      <c r="F108" s="52">
        <f t="shared" si="43"/>
        <v>0.40970407500000006</v>
      </c>
    </row>
    <row r="109" spans="1:12" ht="15.6" x14ac:dyDescent="0.3">
      <c r="A109" s="14" t="s">
        <v>15</v>
      </c>
      <c r="D109" s="37">
        <v>0.391621</v>
      </c>
      <c r="E109" s="19">
        <v>0.6</v>
      </c>
      <c r="F109" s="52">
        <f t="shared" si="43"/>
        <v>0.59980855500000008</v>
      </c>
      <c r="G109" t="s">
        <v>6</v>
      </c>
    </row>
    <row r="110" spans="1:12" ht="15.6" x14ac:dyDescent="0.3">
      <c r="A110" s="14" t="s">
        <v>26</v>
      </c>
      <c r="D110" s="37">
        <v>0.68026399999999998</v>
      </c>
      <c r="E110" s="19">
        <v>1</v>
      </c>
      <c r="F110" s="52">
        <f t="shared" si="43"/>
        <v>1.01978412</v>
      </c>
    </row>
    <row r="111" spans="1:12" x14ac:dyDescent="0.3">
      <c r="A111" s="15" t="s">
        <v>25</v>
      </c>
      <c r="D111" s="37">
        <v>0.14760999999999999</v>
      </c>
      <c r="E111" s="28">
        <v>0.1</v>
      </c>
      <c r="F111" s="52">
        <f t="shared" si="43"/>
        <v>0.24477255000000001</v>
      </c>
    </row>
    <row r="112" spans="1:12" x14ac:dyDescent="0.3">
      <c r="A112" t="s">
        <v>6</v>
      </c>
      <c r="B112" t="s">
        <v>6</v>
      </c>
      <c r="D112" s="37">
        <v>0.20764099999999999</v>
      </c>
      <c r="E112" s="28">
        <v>0.05</v>
      </c>
      <c r="F112" s="52">
        <f t="shared" si="43"/>
        <v>0.33211765500000001</v>
      </c>
    </row>
    <row r="113" spans="2:6" x14ac:dyDescent="0.3">
      <c r="D113" s="37">
        <v>0.216477</v>
      </c>
      <c r="E113" s="28">
        <v>4.4999999999999998E-2</v>
      </c>
      <c r="F113" s="52">
        <f t="shared" si="43"/>
        <v>0.34497403500000001</v>
      </c>
    </row>
    <row r="114" spans="2:6" x14ac:dyDescent="0.3">
      <c r="B114" t="s">
        <v>6</v>
      </c>
      <c r="C114" t="s">
        <v>6</v>
      </c>
      <c r="D114" s="37">
        <v>0.19922300000000001</v>
      </c>
      <c r="E114" s="28">
        <v>5.5E-2</v>
      </c>
      <c r="F114" s="52">
        <f t="shared" si="43"/>
        <v>0.31986946500000002</v>
      </c>
    </row>
    <row r="115" spans="2:6" x14ac:dyDescent="0.3">
      <c r="D115" s="37">
        <v>0.19127955235858449</v>
      </c>
      <c r="E115" s="28">
        <v>0.06</v>
      </c>
      <c r="F115" s="52">
        <f t="shared" si="43"/>
        <v>0.30831174868174049</v>
      </c>
    </row>
    <row r="116" spans="2:6" x14ac:dyDescent="0.3">
      <c r="C116" t="s">
        <v>6</v>
      </c>
      <c r="D116" s="37">
        <v>0.17683253245216685</v>
      </c>
      <c r="E116" s="29">
        <v>7.0000000000000007E-2</v>
      </c>
      <c r="F116" s="52">
        <f t="shared" si="43"/>
        <v>0.2872913347179028</v>
      </c>
    </row>
    <row r="117" spans="2:6" x14ac:dyDescent="0.3">
      <c r="B117" t="s">
        <v>6</v>
      </c>
      <c r="D117" s="37">
        <v>0.14431695090241051</v>
      </c>
      <c r="E117" s="29">
        <v>0.11</v>
      </c>
      <c r="F117" s="52">
        <f t="shared" si="43"/>
        <v>0.2399811635630073</v>
      </c>
    </row>
    <row r="118" spans="2:6" x14ac:dyDescent="0.3">
      <c r="D118" s="37">
        <v>0.15241857638260731</v>
      </c>
      <c r="E118" s="29">
        <v>0.17</v>
      </c>
      <c r="F118" s="52">
        <f t="shared" si="43"/>
        <v>0.25176902863669365</v>
      </c>
    </row>
    <row r="119" spans="2:6" x14ac:dyDescent="0.3">
      <c r="D119" s="37">
        <v>0.14807165193392116</v>
      </c>
      <c r="E119" s="29">
        <v>0.15</v>
      </c>
      <c r="F119" s="52">
        <f t="shared" si="43"/>
        <v>0.2454442535638553</v>
      </c>
    </row>
    <row r="120" spans="2:6" x14ac:dyDescent="0.3">
      <c r="D120" s="37">
        <v>0.18056949773196554</v>
      </c>
      <c r="E120" s="29">
        <v>0.25</v>
      </c>
      <c r="F120" s="52">
        <f t="shared" si="43"/>
        <v>0.29272861920000992</v>
      </c>
    </row>
    <row r="121" spans="2:6" x14ac:dyDescent="0.3">
      <c r="D121" s="37">
        <v>0.18969945718398684</v>
      </c>
      <c r="E121" s="29">
        <v>0.27</v>
      </c>
      <c r="F121" s="52">
        <f t="shared" si="43"/>
        <v>0.30601271020270082</v>
      </c>
    </row>
    <row r="122" spans="2:6" x14ac:dyDescent="0.3">
      <c r="D122" s="37">
        <v>0.17216102469877081</v>
      </c>
      <c r="E122" s="29">
        <v>0.23</v>
      </c>
      <c r="F122" s="52">
        <f t="shared" si="43"/>
        <v>0.28049429093671152</v>
      </c>
    </row>
    <row r="123" spans="2:6" x14ac:dyDescent="0.3">
      <c r="D123" s="37">
        <v>0.22049327646826053</v>
      </c>
      <c r="E123" s="29">
        <v>0.33</v>
      </c>
      <c r="F123" s="52">
        <f t="shared" si="43"/>
        <v>0.35081771726131905</v>
      </c>
    </row>
    <row r="124" spans="2:6" x14ac:dyDescent="0.3">
      <c r="D124" s="37">
        <v>0.2431310135885815</v>
      </c>
      <c r="E124" s="29">
        <v>0.37</v>
      </c>
      <c r="F124" s="52">
        <f t="shared" si="43"/>
        <v>0.38375562477138614</v>
      </c>
    </row>
    <row r="125" spans="2:6" x14ac:dyDescent="0.3">
      <c r="D125" s="37">
        <v>0.27943695562000664</v>
      </c>
      <c r="E125" s="29">
        <v>0.43</v>
      </c>
      <c r="F125" s="52">
        <f t="shared" si="43"/>
        <v>0.43658077042710963</v>
      </c>
    </row>
    <row r="126" spans="2:6" x14ac:dyDescent="0.3">
      <c r="D126" s="37">
        <v>0.2920426955358858</v>
      </c>
      <c r="E126" s="29">
        <v>0.45</v>
      </c>
      <c r="F126" s="52">
        <f t="shared" si="43"/>
        <v>0.45492212200471382</v>
      </c>
    </row>
    <row r="127" spans="2:6" x14ac:dyDescent="0.3">
      <c r="D127" s="37">
        <v>0.30485098533749838</v>
      </c>
      <c r="E127" s="29">
        <v>0.47</v>
      </c>
      <c r="F127" s="52">
        <f t="shared" si="43"/>
        <v>0.47355818366606017</v>
      </c>
    </row>
    <row r="128" spans="2:6" x14ac:dyDescent="0.3">
      <c r="D128" s="37">
        <v>0.32438917620784347</v>
      </c>
      <c r="E128" s="29">
        <v>0.5</v>
      </c>
      <c r="F128" s="52">
        <f t="shared" si="43"/>
        <v>0.50198625138241226</v>
      </c>
    </row>
    <row r="129" spans="1:12" x14ac:dyDescent="0.3">
      <c r="D129" s="37">
        <v>0.35766052564146961</v>
      </c>
      <c r="E129" s="29">
        <v>0.55000000000000004</v>
      </c>
      <c r="F129" s="52">
        <f t="shared" si="43"/>
        <v>0.55039606480833836</v>
      </c>
    </row>
    <row r="130" spans="1:12" x14ac:dyDescent="0.3">
      <c r="D130" s="37">
        <v>0.39162073936671898</v>
      </c>
      <c r="E130" s="29">
        <v>0.6</v>
      </c>
      <c r="F130" s="52">
        <f t="shared" si="43"/>
        <v>0.59980817577857615</v>
      </c>
    </row>
    <row r="131" spans="1:12" x14ac:dyDescent="0.3">
      <c r="D131" s="37">
        <v>0.42610596688848734</v>
      </c>
      <c r="E131" s="29">
        <v>0.65</v>
      </c>
      <c r="F131" s="52">
        <f t="shared" si="43"/>
        <v>0.64998418182274909</v>
      </c>
    </row>
    <row r="132" spans="1:12" x14ac:dyDescent="0.3">
      <c r="D132" s="37">
        <v>0.46110147517315592</v>
      </c>
      <c r="E132" s="29">
        <v>0.7</v>
      </c>
      <c r="F132" s="52">
        <f t="shared" si="43"/>
        <v>0.70090264637694188</v>
      </c>
    </row>
    <row r="133" spans="1:12" x14ac:dyDescent="0.3">
      <c r="D133" s="37">
        <v>0.4965791493027053</v>
      </c>
      <c r="E133" s="29">
        <v>0.75</v>
      </c>
      <c r="F133" s="52">
        <f t="shared" si="43"/>
        <v>0.75252266223543629</v>
      </c>
    </row>
    <row r="134" spans="1:12" x14ac:dyDescent="0.3">
      <c r="D134" s="37">
        <v>0.5324426148067376</v>
      </c>
      <c r="E134" s="29">
        <v>0.8</v>
      </c>
      <c r="F134" s="52">
        <f t="shared" si="43"/>
        <v>0.80470400454380331</v>
      </c>
    </row>
    <row r="135" spans="1:12" x14ac:dyDescent="0.3">
      <c r="D135" s="37">
        <v>0.56864096626920813</v>
      </c>
      <c r="E135" s="29">
        <v>0.85</v>
      </c>
      <c r="F135" s="52">
        <f t="shared" si="43"/>
        <v>0.85737260592169784</v>
      </c>
    </row>
    <row r="136" spans="1:12" x14ac:dyDescent="0.3">
      <c r="D136" s="37">
        <v>0.60535606696656941</v>
      </c>
      <c r="E136" s="29">
        <v>0.9</v>
      </c>
      <c r="F136" s="52">
        <f t="shared" si="43"/>
        <v>0.91079307743635851</v>
      </c>
    </row>
    <row r="137" spans="1:12" ht="15" thickBot="1" x14ac:dyDescent="0.35">
      <c r="D137" s="38">
        <v>0.64256471637466517</v>
      </c>
      <c r="E137" s="30">
        <v>0.94999999999999896</v>
      </c>
      <c r="F137" s="52">
        <f t="shared" si="43"/>
        <v>0.96493166232513794</v>
      </c>
    </row>
    <row r="138" spans="1:12" x14ac:dyDescent="0.3">
      <c r="E138" s="20"/>
    </row>
    <row r="139" spans="1:12" x14ac:dyDescent="0.3">
      <c r="E139" s="20"/>
    </row>
    <row r="140" spans="1:12" ht="15" thickBot="1" x14ac:dyDescent="0.35">
      <c r="G140" t="s">
        <v>6</v>
      </c>
    </row>
    <row r="141" spans="1:12" ht="21.6" thickBot="1" x14ac:dyDescent="0.45">
      <c r="A141" s="54" t="s">
        <v>24</v>
      </c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6"/>
    </row>
    <row r="142" spans="1:12" ht="62.4" x14ac:dyDescent="0.3">
      <c r="A142" s="40" t="s">
        <v>16</v>
      </c>
      <c r="B142" s="46" t="s">
        <v>17</v>
      </c>
      <c r="C142" s="39" t="s">
        <v>39</v>
      </c>
      <c r="D142" s="39" t="s">
        <v>40</v>
      </c>
      <c r="E142" s="39" t="s">
        <v>41</v>
      </c>
      <c r="F142" s="39" t="s">
        <v>42</v>
      </c>
      <c r="G142" s="39" t="s">
        <v>43</v>
      </c>
      <c r="H142" s="39" t="s">
        <v>18</v>
      </c>
      <c r="I142" s="47" t="s">
        <v>44</v>
      </c>
      <c r="J142" s="48" t="s">
        <v>23</v>
      </c>
      <c r="K142" s="35" t="s">
        <v>22</v>
      </c>
      <c r="L142" s="41" t="s">
        <v>45</v>
      </c>
    </row>
    <row r="143" spans="1:12" x14ac:dyDescent="0.3">
      <c r="A143" s="34" t="s">
        <v>46</v>
      </c>
      <c r="B143" s="37">
        <v>0</v>
      </c>
      <c r="C143" s="20">
        <v>0</v>
      </c>
      <c r="D143" s="20">
        <v>2.0027645991319083E-2</v>
      </c>
      <c r="E143" s="20">
        <v>0</v>
      </c>
      <c r="F143" s="20">
        <v>0</v>
      </c>
      <c r="G143" s="20">
        <v>0</v>
      </c>
      <c r="H143" s="20">
        <v>5.3635543629944091E-2</v>
      </c>
      <c r="I143" s="29">
        <v>0.92633681018363812</v>
      </c>
      <c r="J143" s="37">
        <v>0.216477</v>
      </c>
      <c r="K143" s="29">
        <v>4.4999999999999998E-2</v>
      </c>
      <c r="L143" s="42">
        <v>6.929142587896174E-2</v>
      </c>
    </row>
    <row r="144" spans="1:12" x14ac:dyDescent="0.3">
      <c r="A144" s="34" t="s">
        <v>47</v>
      </c>
      <c r="B144" s="37">
        <v>0</v>
      </c>
      <c r="C144" s="20">
        <v>0</v>
      </c>
      <c r="D144" s="20">
        <v>6.8658584326612287E-2</v>
      </c>
      <c r="E144" s="20">
        <v>0</v>
      </c>
      <c r="F144" s="20">
        <v>0</v>
      </c>
      <c r="G144" s="20">
        <v>0</v>
      </c>
      <c r="H144" s="20">
        <v>4.9855495503973425E-2</v>
      </c>
      <c r="I144" s="29">
        <v>0.88148591295508416</v>
      </c>
      <c r="J144" s="37">
        <v>0.20764099999999999</v>
      </c>
      <c r="K144" s="29">
        <v>0.05</v>
      </c>
      <c r="L144" s="42">
        <v>9.6320090926165863E-2</v>
      </c>
    </row>
    <row r="145" spans="1:15" x14ac:dyDescent="0.3">
      <c r="A145" s="34" t="s">
        <v>48</v>
      </c>
      <c r="B145" s="37">
        <v>0</v>
      </c>
      <c r="C145" s="20">
        <v>0</v>
      </c>
      <c r="D145" s="20">
        <v>0.11729156524522162</v>
      </c>
      <c r="E145" s="20">
        <v>0</v>
      </c>
      <c r="F145" s="20">
        <v>0</v>
      </c>
      <c r="G145" s="20">
        <v>0</v>
      </c>
      <c r="H145" s="20">
        <v>4.6076088158158134E-2</v>
      </c>
      <c r="I145" s="29">
        <v>0.83663234412704579</v>
      </c>
      <c r="J145" s="37">
        <v>0.19922300000000001</v>
      </c>
      <c r="K145" s="29">
        <v>5.5E-2</v>
      </c>
      <c r="L145" s="42">
        <v>0.12548751901135913</v>
      </c>
    </row>
    <row r="146" spans="1:15" x14ac:dyDescent="0.3">
      <c r="A146" s="34" t="s">
        <v>49</v>
      </c>
      <c r="B146" s="37">
        <v>0</v>
      </c>
      <c r="C146" s="20">
        <v>0</v>
      </c>
      <c r="D146" s="20">
        <v>0.16592340746086862</v>
      </c>
      <c r="E146" s="20">
        <v>0</v>
      </c>
      <c r="F146" s="20">
        <v>0</v>
      </c>
      <c r="G146" s="20">
        <v>0</v>
      </c>
      <c r="H146" s="20">
        <v>4.2296374246193556E-2</v>
      </c>
      <c r="I146" s="29">
        <v>0.79178021858021186</v>
      </c>
      <c r="J146" s="37">
        <v>0.19127955235858449</v>
      </c>
      <c r="K146" s="29">
        <v>0.06</v>
      </c>
      <c r="L146" s="42">
        <v>0.15683851007639407</v>
      </c>
    </row>
    <row r="147" spans="1:15" x14ac:dyDescent="0.3">
      <c r="A147" s="34" t="s">
        <v>50</v>
      </c>
      <c r="B147" s="37">
        <v>-8.5250924624793053E-7</v>
      </c>
      <c r="C147" s="20">
        <v>0</v>
      </c>
      <c r="D147" s="20">
        <v>0.39416368240576344</v>
      </c>
      <c r="E147" s="20">
        <v>0</v>
      </c>
      <c r="F147" s="20">
        <v>0.2160992986204428</v>
      </c>
      <c r="G147" s="20">
        <v>0</v>
      </c>
      <c r="H147" s="20">
        <v>0</v>
      </c>
      <c r="I147" s="29">
        <v>0.38973787149527278</v>
      </c>
      <c r="J147" s="37">
        <v>0.14760999999999999</v>
      </c>
      <c r="K147" s="29">
        <v>0.1</v>
      </c>
      <c r="L147" s="42">
        <v>0.47422261364406215</v>
      </c>
    </row>
    <row r="148" spans="1:15" x14ac:dyDescent="0.3">
      <c r="A148" s="34" t="s">
        <v>51</v>
      </c>
      <c r="B148" s="37">
        <v>0</v>
      </c>
      <c r="C148" s="20">
        <v>0</v>
      </c>
      <c r="D148" s="20">
        <v>0.4438923019324062</v>
      </c>
      <c r="E148" s="20">
        <v>8.7149211510529293E-3</v>
      </c>
      <c r="F148" s="20">
        <v>0.25831431681499645</v>
      </c>
      <c r="G148" s="20">
        <v>0</v>
      </c>
      <c r="H148" s="20">
        <v>0</v>
      </c>
      <c r="I148" s="29">
        <v>0.28907848255025975</v>
      </c>
      <c r="J148" s="37">
        <v>0.14431695090241051</v>
      </c>
      <c r="K148" s="29">
        <v>0.11</v>
      </c>
      <c r="L148" s="42">
        <v>0.55433543668821905</v>
      </c>
    </row>
    <row r="149" spans="1:15" x14ac:dyDescent="0.3">
      <c r="A149" s="34" t="s">
        <v>52</v>
      </c>
      <c r="B149" s="37">
        <v>1.8913510284011604E-2</v>
      </c>
      <c r="C149" s="20">
        <v>4.3424401321802933E-2</v>
      </c>
      <c r="D149" s="20">
        <v>0.43731648320414179</v>
      </c>
      <c r="E149" s="20">
        <v>3.5563311911381991E-2</v>
      </c>
      <c r="F149" s="20">
        <v>0.27767162145017049</v>
      </c>
      <c r="G149" s="20">
        <v>0</v>
      </c>
      <c r="H149" s="20">
        <v>0</v>
      </c>
      <c r="I149" s="29">
        <v>0.18711067907973919</v>
      </c>
      <c r="J149" s="37">
        <v>0.14807165193392116</v>
      </c>
      <c r="K149" s="29">
        <v>0.15</v>
      </c>
      <c r="L149" s="42">
        <v>0.81041845912242205</v>
      </c>
    </row>
    <row r="150" spans="1:15" x14ac:dyDescent="0.3">
      <c r="A150" t="s">
        <v>53</v>
      </c>
      <c r="B150" s="37">
        <v>3.5203018382627904E-2</v>
      </c>
      <c r="C150" s="20">
        <v>5.4228850439781075E-2</v>
      </c>
      <c r="D150" s="20">
        <v>0.42161331937778118</v>
      </c>
      <c r="E150" s="20">
        <v>3.7352368123691047E-2</v>
      </c>
      <c r="F150" s="20">
        <v>0.28152210461673605</v>
      </c>
      <c r="G150" s="20">
        <v>0</v>
      </c>
      <c r="H150" s="20">
        <v>0</v>
      </c>
      <c r="I150" s="29">
        <v>0.17008033728250901</v>
      </c>
      <c r="J150" s="37">
        <v>0.15241857638260731</v>
      </c>
      <c r="K150" s="29">
        <v>0.17</v>
      </c>
      <c r="L150" s="42">
        <v>0.9185232097206204</v>
      </c>
    </row>
    <row r="151" spans="1:15" x14ac:dyDescent="0.3">
      <c r="A151" t="s">
        <v>54</v>
      </c>
      <c r="B151" s="37">
        <v>8.4058328473119046E-2</v>
      </c>
      <c r="C151" s="20">
        <v>8.679556019971732E-2</v>
      </c>
      <c r="D151" s="20">
        <v>0.37471123097411385</v>
      </c>
      <c r="E151" s="20">
        <v>4.2227143927532025E-2</v>
      </c>
      <c r="F151" s="20">
        <v>0.29322430748196221</v>
      </c>
      <c r="G151" s="20">
        <v>0</v>
      </c>
      <c r="H151" s="20">
        <v>0</v>
      </c>
      <c r="I151" s="29">
        <v>0.11898342445407857</v>
      </c>
      <c r="J151" s="37">
        <v>0.17216102469877081</v>
      </c>
      <c r="K151" s="29">
        <v>0.23</v>
      </c>
      <c r="L151" s="42">
        <v>1.1617031227011974</v>
      </c>
    </row>
    <row r="152" spans="1:15" x14ac:dyDescent="0.3">
      <c r="A152" t="s">
        <v>55</v>
      </c>
      <c r="B152" s="37">
        <v>0.10024701754805981</v>
      </c>
      <c r="C152" s="20">
        <v>9.828425218526092E-2</v>
      </c>
      <c r="D152" s="20">
        <v>0.35897591204218104</v>
      </c>
      <c r="E152" s="20">
        <v>4.2615860588436597E-2</v>
      </c>
      <c r="F152" s="20">
        <v>0.29809094953787879</v>
      </c>
      <c r="G152" s="20">
        <v>0</v>
      </c>
      <c r="H152" s="20">
        <v>0</v>
      </c>
      <c r="I152" s="29">
        <v>0.10178603225977183</v>
      </c>
      <c r="J152" s="37">
        <v>0.18056949773196554</v>
      </c>
      <c r="K152" s="29">
        <v>0.25</v>
      </c>
      <c r="L152" s="42">
        <v>1.2183674583099549</v>
      </c>
    </row>
    <row r="153" spans="1:15" x14ac:dyDescent="0.3">
      <c r="A153" t="s">
        <v>56</v>
      </c>
      <c r="B153" s="37">
        <v>0.11662844969586507</v>
      </c>
      <c r="C153" s="20">
        <v>0.1085068974998579</v>
      </c>
      <c r="D153" s="20">
        <v>0.34344356085201033</v>
      </c>
      <c r="E153" s="20">
        <v>4.5476962649645535E-2</v>
      </c>
      <c r="F153" s="20">
        <v>0.30102558487168274</v>
      </c>
      <c r="G153" s="20">
        <v>0</v>
      </c>
      <c r="H153" s="20">
        <v>0</v>
      </c>
      <c r="I153" s="29">
        <v>8.4918544179465566E-2</v>
      </c>
      <c r="J153" s="37">
        <v>0.18969945718398684</v>
      </c>
      <c r="K153" s="29">
        <v>0.27</v>
      </c>
      <c r="L153" s="42">
        <v>1.2651591288805186</v>
      </c>
    </row>
    <row r="154" spans="1:15" x14ac:dyDescent="0.3">
      <c r="A154" t="s">
        <v>57</v>
      </c>
      <c r="B154" s="37">
        <v>0.14105607873047052</v>
      </c>
      <c r="C154" s="20">
        <v>0.12479025492626804</v>
      </c>
      <c r="D154" s="20">
        <v>0.31999280119886114</v>
      </c>
      <c r="E154" s="20">
        <v>4.7914326708423993E-2</v>
      </c>
      <c r="F154" s="20">
        <v>0.30687666047152679</v>
      </c>
      <c r="G154" s="20">
        <v>0</v>
      </c>
      <c r="H154" s="20">
        <v>0</v>
      </c>
      <c r="I154" s="29">
        <v>5.9369879653182044E-2</v>
      </c>
      <c r="J154" s="37">
        <v>0.204536</v>
      </c>
      <c r="K154" s="29">
        <v>0.3</v>
      </c>
      <c r="L154" s="42">
        <v>1.3200610161536357</v>
      </c>
      <c r="O154" t="s">
        <v>6</v>
      </c>
    </row>
    <row r="155" spans="1:15" x14ac:dyDescent="0.3">
      <c r="A155" t="s">
        <v>58</v>
      </c>
      <c r="B155" s="37">
        <v>0.16548366646481247</v>
      </c>
      <c r="C155" s="20">
        <v>0.14107378718068858</v>
      </c>
      <c r="D155" s="20">
        <v>0.29654200781619661</v>
      </c>
      <c r="E155" s="20">
        <v>5.0351698062072812E-2</v>
      </c>
      <c r="F155" s="20">
        <v>0.31272760055831655</v>
      </c>
      <c r="G155" s="20">
        <v>0</v>
      </c>
      <c r="H155" s="20">
        <v>0</v>
      </c>
      <c r="I155" s="29">
        <v>3.3821239824056451E-2</v>
      </c>
      <c r="J155" s="37">
        <v>0.22049327646826053</v>
      </c>
      <c r="K155" s="29">
        <v>0.33</v>
      </c>
      <c r="L155" s="42">
        <v>1.3605857049486239</v>
      </c>
    </row>
    <row r="156" spans="1:15" x14ac:dyDescent="0.3">
      <c r="A156" t="s">
        <v>59</v>
      </c>
      <c r="B156" s="37">
        <v>0.18178720280719293</v>
      </c>
      <c r="C156" s="20">
        <v>0.15164665525484364</v>
      </c>
      <c r="D156" s="20">
        <v>0.28087183207854427</v>
      </c>
      <c r="E156" s="20">
        <v>5.312872212616436E-2</v>
      </c>
      <c r="F156" s="20">
        <v>0.31553383061089935</v>
      </c>
      <c r="G156" s="20">
        <v>0</v>
      </c>
      <c r="H156" s="20">
        <v>0</v>
      </c>
      <c r="I156" s="29">
        <v>1.7031762451709433E-2</v>
      </c>
      <c r="J156" s="37">
        <v>0.23164100000000001</v>
      </c>
      <c r="K156" s="29">
        <v>0.35</v>
      </c>
      <c r="L156" s="42">
        <v>1.3814480165428398</v>
      </c>
    </row>
    <row r="157" spans="1:15" x14ac:dyDescent="0.3">
      <c r="A157" t="s">
        <v>60</v>
      </c>
      <c r="B157" s="37">
        <v>0.19808960665162131</v>
      </c>
      <c r="C157" s="20">
        <v>0.16273137347949265</v>
      </c>
      <c r="D157" s="20">
        <v>0.26522458878259403</v>
      </c>
      <c r="E157" s="20">
        <v>5.3600852451071851E-2</v>
      </c>
      <c r="F157" s="20">
        <v>0.32035357962766992</v>
      </c>
      <c r="G157" s="20">
        <v>0</v>
      </c>
      <c r="H157" s="20">
        <v>0</v>
      </c>
      <c r="I157" s="29">
        <v>0</v>
      </c>
      <c r="J157" s="37">
        <v>0.2431310135885815</v>
      </c>
      <c r="K157" s="29">
        <v>0.37</v>
      </c>
      <c r="L157" s="42">
        <v>1.3984229941776867</v>
      </c>
    </row>
    <row r="158" spans="1:15" x14ac:dyDescent="0.3">
      <c r="A158" t="s">
        <v>61</v>
      </c>
      <c r="B158" s="37">
        <v>0.22627179334912062</v>
      </c>
      <c r="C158" s="20">
        <v>0.17338331549985453</v>
      </c>
      <c r="D158" s="20">
        <v>0.23656400114624609</v>
      </c>
      <c r="E158" s="20">
        <v>5.5967198941905591E-2</v>
      </c>
      <c r="F158" s="20">
        <v>0.30781369710701778</v>
      </c>
      <c r="G158" s="20">
        <v>0</v>
      </c>
      <c r="H158" s="20">
        <v>0</v>
      </c>
      <c r="I158" s="29">
        <v>0</v>
      </c>
      <c r="J158" s="37">
        <v>0.260965</v>
      </c>
      <c r="K158" s="29">
        <v>0.4</v>
      </c>
      <c r="L158" s="42">
        <v>1.4178146494740673</v>
      </c>
    </row>
    <row r="159" spans="1:15" x14ac:dyDescent="0.3">
      <c r="A159" t="s">
        <v>75</v>
      </c>
      <c r="B159" s="37">
        <v>0.25449199188217664</v>
      </c>
      <c r="C159" s="20">
        <v>0.1847797328146234</v>
      </c>
      <c r="D159" s="20">
        <v>0.20747084396606641</v>
      </c>
      <c r="E159" s="20">
        <v>5.501680917901515E-2</v>
      </c>
      <c r="F159" s="20">
        <v>0.29824062078317237</v>
      </c>
      <c r="G159" s="20">
        <v>0</v>
      </c>
      <c r="H159" s="20">
        <v>0</v>
      </c>
      <c r="I159" s="29">
        <v>0</v>
      </c>
      <c r="J159" s="37">
        <v>0.27943695562000664</v>
      </c>
      <c r="K159" s="29">
        <v>0.43</v>
      </c>
      <c r="L159" s="42">
        <v>1.4314498922037409</v>
      </c>
    </row>
    <row r="160" spans="1:15" x14ac:dyDescent="0.3">
      <c r="A160" t="s">
        <v>62</v>
      </c>
      <c r="B160" s="37">
        <v>0.27324252382821074</v>
      </c>
      <c r="C160" s="20">
        <v>0.19113662020188779</v>
      </c>
      <c r="D160" s="20">
        <v>0.18879594653415593</v>
      </c>
      <c r="E160" s="20">
        <v>5.9911258048219E-2</v>
      </c>
      <c r="F160" s="20">
        <v>0.28691365148268116</v>
      </c>
      <c r="G160" s="20">
        <v>0</v>
      </c>
      <c r="H160" s="20">
        <v>0</v>
      </c>
      <c r="I160" s="29">
        <v>0</v>
      </c>
      <c r="J160" s="37">
        <v>0.2920426955358858</v>
      </c>
      <c r="K160" s="29">
        <v>0.45</v>
      </c>
      <c r="L160" s="42">
        <v>1.4381458821605453</v>
      </c>
    </row>
    <row r="161" spans="1:16" x14ac:dyDescent="0.3">
      <c r="A161" t="s">
        <v>63</v>
      </c>
      <c r="B161" s="37">
        <v>0.29203023474582945</v>
      </c>
      <c r="C161" s="20">
        <v>0.19823777687156124</v>
      </c>
      <c r="D161" s="20">
        <v>0.16968943525349639</v>
      </c>
      <c r="E161" s="20">
        <v>6.1488826018528446E-2</v>
      </c>
      <c r="F161" s="20">
        <v>0.27855372721842236</v>
      </c>
      <c r="G161" s="20">
        <v>0</v>
      </c>
      <c r="H161" s="20">
        <v>0</v>
      </c>
      <c r="I161" s="29">
        <v>0</v>
      </c>
      <c r="J161" s="37">
        <v>0.30485098533749838</v>
      </c>
      <c r="K161" s="29">
        <v>0.47</v>
      </c>
      <c r="L161" s="42">
        <v>1.443328121484925</v>
      </c>
    </row>
    <row r="162" spans="1:16" x14ac:dyDescent="0.3">
      <c r="A162" t="s">
        <v>64</v>
      </c>
      <c r="B162" s="37">
        <v>0.32021288807854548</v>
      </c>
      <c r="C162" s="20">
        <v>0.20888977417374191</v>
      </c>
      <c r="D162" s="20">
        <v>0.14102848049755723</v>
      </c>
      <c r="E162" s="20">
        <v>6.3855252863476125E-2</v>
      </c>
      <c r="F162" s="20">
        <v>0.26601360279466318</v>
      </c>
      <c r="G162" s="20">
        <v>0</v>
      </c>
      <c r="H162" s="20">
        <v>0</v>
      </c>
      <c r="I162" s="29">
        <v>0</v>
      </c>
      <c r="J162" s="37">
        <v>0.32438917620784347</v>
      </c>
      <c r="K162" s="29">
        <v>0.5</v>
      </c>
      <c r="L162" s="42">
        <v>1.4488769492692948</v>
      </c>
    </row>
    <row r="163" spans="1:16" x14ac:dyDescent="0.3">
      <c r="A163" t="s">
        <v>74</v>
      </c>
      <c r="B163" s="37">
        <v>0.36718322074779491</v>
      </c>
      <c r="C163" s="20">
        <v>0.22664304381787773</v>
      </c>
      <c r="D163" s="20">
        <v>9.3260783782204953E-2</v>
      </c>
      <c r="E163" s="20">
        <v>6.7799189519839986E-2</v>
      </c>
      <c r="F163" s="20">
        <v>0.24511375783942793</v>
      </c>
      <c r="G163" s="20">
        <v>0</v>
      </c>
      <c r="H163" s="20">
        <v>0</v>
      </c>
      <c r="I163" s="29">
        <v>0</v>
      </c>
      <c r="J163" s="37">
        <v>0.35766052564146961</v>
      </c>
      <c r="K163" s="29">
        <v>0.55000000000000004</v>
      </c>
      <c r="L163" s="42">
        <v>1.4538926236474436</v>
      </c>
    </row>
    <row r="164" spans="1:16" x14ac:dyDescent="0.3">
      <c r="A164" t="s">
        <v>73</v>
      </c>
      <c r="B164" s="37">
        <v>0.41415308219350444</v>
      </c>
      <c r="C164" s="20">
        <v>0.24439598020046502</v>
      </c>
      <c r="D164" s="20">
        <v>4.5493781935179091E-2</v>
      </c>
      <c r="E164" s="20">
        <v>7.1743190906964113E-2</v>
      </c>
      <c r="F164" s="20">
        <v>0.2242139656956102</v>
      </c>
      <c r="G164" s="20">
        <v>0</v>
      </c>
      <c r="H164" s="20">
        <v>0</v>
      </c>
      <c r="I164" s="29">
        <v>0</v>
      </c>
      <c r="J164" s="50">
        <v>0.391621</v>
      </c>
      <c r="K164" s="51">
        <v>0.6</v>
      </c>
      <c r="L164" s="43">
        <v>1.4554888527428302</v>
      </c>
      <c r="M164" s="49" t="s">
        <v>76</v>
      </c>
      <c r="N164" s="49"/>
      <c r="P164" t="s">
        <v>6</v>
      </c>
    </row>
    <row r="165" spans="1:16" x14ac:dyDescent="0.3">
      <c r="A165" t="s">
        <v>72</v>
      </c>
      <c r="B165" s="37">
        <v>0.46126038163726096</v>
      </c>
      <c r="C165" s="20">
        <v>0.26144067659798575</v>
      </c>
      <c r="D165" s="20">
        <v>0</v>
      </c>
      <c r="E165" s="20">
        <v>7.5622710037874019E-2</v>
      </c>
      <c r="F165" s="20">
        <v>0.20167623215465033</v>
      </c>
      <c r="G165" s="20">
        <v>0</v>
      </c>
      <c r="H165" s="20">
        <v>0</v>
      </c>
      <c r="I165" s="29">
        <v>0</v>
      </c>
      <c r="J165" s="37">
        <v>0.42610596688848734</v>
      </c>
      <c r="K165" s="29">
        <v>0.65</v>
      </c>
      <c r="L165" s="42">
        <v>1.4550371226372782</v>
      </c>
      <c r="M165" t="s">
        <v>78</v>
      </c>
      <c r="O165" t="s">
        <v>6</v>
      </c>
    </row>
    <row r="166" spans="1:16" x14ac:dyDescent="0.3">
      <c r="A166" t="s">
        <v>65</v>
      </c>
      <c r="B166" s="37">
        <v>0.51110824118056342</v>
      </c>
      <c r="C166" s="20">
        <v>0.26431082250088861</v>
      </c>
      <c r="D166" s="20">
        <v>0</v>
      </c>
      <c r="E166" s="20">
        <v>7.8211332149216897E-2</v>
      </c>
      <c r="F166" s="20">
        <v>0.14636960621639183</v>
      </c>
      <c r="G166" s="20">
        <v>0</v>
      </c>
      <c r="H166" s="20">
        <v>0</v>
      </c>
      <c r="I166" s="29">
        <v>0</v>
      </c>
      <c r="J166" s="37">
        <v>0.46110147517315592</v>
      </c>
      <c r="K166" s="29">
        <v>0.7</v>
      </c>
      <c r="L166" s="42">
        <v>1.4530424127322452</v>
      </c>
      <c r="M166" t="s">
        <v>81</v>
      </c>
    </row>
    <row r="167" spans="1:16" x14ac:dyDescent="0.3">
      <c r="A167" t="s">
        <v>71</v>
      </c>
      <c r="B167" s="37">
        <v>0.56095610699869403</v>
      </c>
      <c r="C167" s="20">
        <v>0.26718094098579531</v>
      </c>
      <c r="D167" s="20">
        <v>0</v>
      </c>
      <c r="E167" s="20">
        <v>8.0799973637476832E-2</v>
      </c>
      <c r="F167" s="20">
        <v>9.1062975740486482E-2</v>
      </c>
      <c r="G167" s="20">
        <v>0</v>
      </c>
      <c r="H167" s="20">
        <v>0</v>
      </c>
      <c r="I167" s="29">
        <v>0</v>
      </c>
      <c r="J167" s="37">
        <v>0.4965791493027053</v>
      </c>
      <c r="K167" s="29">
        <v>0.75</v>
      </c>
      <c r="L167" s="42">
        <v>1.4499199191327736</v>
      </c>
      <c r="M167" t="s">
        <v>79</v>
      </c>
    </row>
    <row r="168" spans="1:16" x14ac:dyDescent="0.3">
      <c r="A168" t="s">
        <v>66</v>
      </c>
      <c r="B168" s="37">
        <v>0.61080396575405305</v>
      </c>
      <c r="C168" s="20">
        <v>0.27005106615686725</v>
      </c>
      <c r="D168" s="20">
        <v>0</v>
      </c>
      <c r="E168" s="20">
        <v>8.3388676718113133E-2</v>
      </c>
      <c r="F168" s="20">
        <v>3.5756291168789235E-2</v>
      </c>
      <c r="G168" s="20">
        <v>0</v>
      </c>
      <c r="H168" s="20">
        <v>0</v>
      </c>
      <c r="I168" s="29">
        <v>0</v>
      </c>
      <c r="J168" s="37">
        <v>0.5324426148067376</v>
      </c>
      <c r="K168" s="29">
        <v>0.8</v>
      </c>
      <c r="L168" s="42">
        <v>1.4461652365663658</v>
      </c>
      <c r="M168" t="s">
        <v>80</v>
      </c>
    </row>
    <row r="169" spans="1:16" x14ac:dyDescent="0.3">
      <c r="A169" t="s">
        <v>70</v>
      </c>
      <c r="B169" s="37">
        <v>0.66439359712983459</v>
      </c>
      <c r="C169" s="20">
        <v>0.26214350579577711</v>
      </c>
      <c r="D169" s="20">
        <v>0</v>
      </c>
      <c r="E169" s="20">
        <v>7.3462896495816596E-2</v>
      </c>
      <c r="F169" s="20">
        <v>0</v>
      </c>
      <c r="G169" s="20">
        <v>0</v>
      </c>
      <c r="H169" s="20">
        <v>0</v>
      </c>
      <c r="I169" s="29">
        <v>0</v>
      </c>
      <c r="J169" s="37">
        <v>0.56864096626920813</v>
      </c>
      <c r="K169" s="29">
        <v>0.85</v>
      </c>
      <c r="L169" s="42">
        <v>1.4420346908523514</v>
      </c>
    </row>
    <row r="170" spans="1:16" x14ac:dyDescent="0.3">
      <c r="A170" t="s">
        <v>69</v>
      </c>
      <c r="B170" s="37">
        <v>0.72482662955462107</v>
      </c>
      <c r="C170" s="20">
        <v>0.23452447648906688</v>
      </c>
      <c r="D170" s="20">
        <v>0</v>
      </c>
      <c r="E170" s="20">
        <v>4.06488955627895E-2</v>
      </c>
      <c r="F170" s="20">
        <v>0</v>
      </c>
      <c r="G170" s="20">
        <v>0</v>
      </c>
      <c r="H170" s="20">
        <v>0</v>
      </c>
      <c r="I170" s="29">
        <v>0</v>
      </c>
      <c r="J170" s="37">
        <v>0.60535606696656941</v>
      </c>
      <c r="K170" s="29">
        <v>0.9</v>
      </c>
      <c r="L170" s="42">
        <v>1.4371706958510511</v>
      </c>
    </row>
    <row r="171" spans="1:16" x14ac:dyDescent="0.3">
      <c r="A171" t="s">
        <v>67</v>
      </c>
      <c r="B171" s="37">
        <v>0.78525970863765215</v>
      </c>
      <c r="C171" s="20">
        <v>0.20690523828482552</v>
      </c>
      <c r="D171" s="20">
        <v>0</v>
      </c>
      <c r="E171" s="20">
        <v>7.835054050694186E-3</v>
      </c>
      <c r="F171" s="20">
        <v>0</v>
      </c>
      <c r="G171" s="20">
        <v>0</v>
      </c>
      <c r="H171" s="20">
        <v>0</v>
      </c>
      <c r="I171" s="29">
        <v>0</v>
      </c>
      <c r="J171" s="37">
        <v>0.64256471637466517</v>
      </c>
      <c r="K171" s="29">
        <v>0.94999999999999896</v>
      </c>
      <c r="L171" s="42">
        <v>1.4317623992655821</v>
      </c>
    </row>
    <row r="172" spans="1:16" ht="15" thickBot="1" x14ac:dyDescent="0.35">
      <c r="A172" t="s">
        <v>68</v>
      </c>
      <c r="B172" s="38">
        <v>0.85250924631806357</v>
      </c>
      <c r="C172" s="44">
        <v>0.14749075470947073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30">
        <v>0</v>
      </c>
      <c r="J172" s="38">
        <v>0.68026399999999998</v>
      </c>
      <c r="K172" s="30">
        <v>1</v>
      </c>
      <c r="L172" s="45">
        <v>1.4259169969306034</v>
      </c>
    </row>
    <row r="179" spans="9:9" x14ac:dyDescent="0.3">
      <c r="I179" t="s">
        <v>6</v>
      </c>
    </row>
  </sheetData>
  <mergeCells count="2">
    <mergeCell ref="J1:Q1"/>
    <mergeCell ref="A141:L141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 class spring 2023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</dc:creator>
  <cp:lastModifiedBy>maggie</cp:lastModifiedBy>
  <dcterms:created xsi:type="dcterms:W3CDTF">2015-04-04T07:01:41Z</dcterms:created>
  <dcterms:modified xsi:type="dcterms:W3CDTF">2023-02-20T05:02:17Z</dcterms:modified>
</cp:coreProperties>
</file>