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n509 fall 2022\"/>
    </mc:Choice>
  </mc:AlternateContent>
  <xr:revisionPtr revIDLastSave="0" documentId="13_ncr:1_{CA208CC7-D366-41C1-8865-49B7643D4CB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isk return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" i="1" l="1"/>
  <c r="L5" i="1"/>
  <c r="M5" i="1"/>
  <c r="R5" i="1"/>
  <c r="Q5" i="1"/>
  <c r="S5" i="1"/>
  <c r="R3" i="1"/>
  <c r="Q3" i="1"/>
  <c r="S3" i="1"/>
  <c r="F4" i="1"/>
  <c r="K4" i="1" s="1"/>
  <c r="G4" i="1"/>
  <c r="H4" i="1"/>
  <c r="I4" i="1"/>
  <c r="F5" i="1"/>
  <c r="G5" i="1"/>
  <c r="H5" i="1"/>
  <c r="I5" i="1"/>
  <c r="F6" i="1"/>
  <c r="G6" i="1"/>
  <c r="H6" i="1"/>
  <c r="I6" i="1"/>
  <c r="F7" i="1"/>
  <c r="G7" i="1"/>
  <c r="H7" i="1"/>
  <c r="I7" i="1"/>
  <c r="F8" i="1"/>
  <c r="G8" i="1"/>
  <c r="H8" i="1"/>
  <c r="I8" i="1"/>
  <c r="F9" i="1"/>
  <c r="G9" i="1"/>
  <c r="H9" i="1"/>
  <c r="I9" i="1"/>
  <c r="F10" i="1"/>
  <c r="G10" i="1"/>
  <c r="H10" i="1"/>
  <c r="I10" i="1"/>
  <c r="F11" i="1"/>
  <c r="G11" i="1"/>
  <c r="H11" i="1"/>
  <c r="I11" i="1"/>
  <c r="F12" i="1"/>
  <c r="G12" i="1"/>
  <c r="H12" i="1"/>
  <c r="I12" i="1"/>
  <c r="F13" i="1"/>
  <c r="G13" i="1"/>
  <c r="H13" i="1"/>
  <c r="I13" i="1"/>
  <c r="F14" i="1"/>
  <c r="G14" i="1"/>
  <c r="H14" i="1"/>
  <c r="I14" i="1"/>
  <c r="F15" i="1"/>
  <c r="G15" i="1"/>
  <c r="H15" i="1"/>
  <c r="I15" i="1"/>
  <c r="F16" i="1"/>
  <c r="G16" i="1"/>
  <c r="H16" i="1"/>
  <c r="I16" i="1"/>
  <c r="F17" i="1"/>
  <c r="G17" i="1"/>
  <c r="H17" i="1"/>
  <c r="I17" i="1"/>
  <c r="F18" i="1"/>
  <c r="G18" i="1"/>
  <c r="H18" i="1"/>
  <c r="I18" i="1"/>
  <c r="F19" i="1"/>
  <c r="G19" i="1"/>
  <c r="H19" i="1"/>
  <c r="I19" i="1"/>
  <c r="F20" i="1"/>
  <c r="G20" i="1"/>
  <c r="H20" i="1"/>
  <c r="I20" i="1"/>
  <c r="F21" i="1"/>
  <c r="G21" i="1"/>
  <c r="H21" i="1"/>
  <c r="I21" i="1"/>
  <c r="F22" i="1"/>
  <c r="G22" i="1"/>
  <c r="H22" i="1"/>
  <c r="I22" i="1"/>
  <c r="F23" i="1"/>
  <c r="G23" i="1"/>
  <c r="H23" i="1"/>
  <c r="I23" i="1"/>
  <c r="F24" i="1"/>
  <c r="G24" i="1"/>
  <c r="H24" i="1"/>
  <c r="I24" i="1"/>
  <c r="F25" i="1"/>
  <c r="G25" i="1"/>
  <c r="H25" i="1"/>
  <c r="I25" i="1"/>
  <c r="F26" i="1"/>
  <c r="G26" i="1"/>
  <c r="H26" i="1"/>
  <c r="I26" i="1"/>
  <c r="F27" i="1"/>
  <c r="G27" i="1"/>
  <c r="H27" i="1"/>
  <c r="I27" i="1"/>
  <c r="F28" i="1"/>
  <c r="G28" i="1"/>
  <c r="H28" i="1"/>
  <c r="I28" i="1"/>
  <c r="F29" i="1"/>
  <c r="G29" i="1"/>
  <c r="H29" i="1"/>
  <c r="I29" i="1"/>
  <c r="F30" i="1"/>
  <c r="G30" i="1"/>
  <c r="H30" i="1"/>
  <c r="I30" i="1"/>
  <c r="F31" i="1"/>
  <c r="G31" i="1"/>
  <c r="H31" i="1"/>
  <c r="I31" i="1"/>
  <c r="F32" i="1"/>
  <c r="G32" i="1"/>
  <c r="H32" i="1"/>
  <c r="I32" i="1"/>
  <c r="F33" i="1"/>
  <c r="G33" i="1"/>
  <c r="H33" i="1"/>
  <c r="I33" i="1"/>
  <c r="F34" i="1"/>
  <c r="G34" i="1"/>
  <c r="H34" i="1"/>
  <c r="I34" i="1"/>
  <c r="F35" i="1"/>
  <c r="G35" i="1"/>
  <c r="H35" i="1"/>
  <c r="I35" i="1"/>
  <c r="F36" i="1"/>
  <c r="G36" i="1"/>
  <c r="H36" i="1"/>
  <c r="I36" i="1"/>
  <c r="F37" i="1"/>
  <c r="G37" i="1"/>
  <c r="H37" i="1"/>
  <c r="I37" i="1"/>
  <c r="F38" i="1"/>
  <c r="G38" i="1"/>
  <c r="H38" i="1"/>
  <c r="I38" i="1"/>
  <c r="F39" i="1"/>
  <c r="G39" i="1"/>
  <c r="H39" i="1"/>
  <c r="I39" i="1"/>
  <c r="F40" i="1"/>
  <c r="G40" i="1"/>
  <c r="H40" i="1"/>
  <c r="I40" i="1"/>
  <c r="F41" i="1"/>
  <c r="G41" i="1"/>
  <c r="H41" i="1"/>
  <c r="I41" i="1"/>
  <c r="F42" i="1"/>
  <c r="G42" i="1"/>
  <c r="H42" i="1"/>
  <c r="I42" i="1"/>
  <c r="F43" i="1"/>
  <c r="G43" i="1"/>
  <c r="H43" i="1"/>
  <c r="I43" i="1"/>
  <c r="F44" i="1"/>
  <c r="G44" i="1"/>
  <c r="H44" i="1"/>
  <c r="I44" i="1"/>
  <c r="F45" i="1"/>
  <c r="G45" i="1"/>
  <c r="H45" i="1"/>
  <c r="I45" i="1"/>
  <c r="F46" i="1"/>
  <c r="G46" i="1"/>
  <c r="H46" i="1"/>
  <c r="I46" i="1"/>
  <c r="F47" i="1"/>
  <c r="G47" i="1"/>
  <c r="H47" i="1"/>
  <c r="I47" i="1"/>
  <c r="F48" i="1"/>
  <c r="G48" i="1"/>
  <c r="H48" i="1"/>
  <c r="I48" i="1"/>
  <c r="F49" i="1"/>
  <c r="G49" i="1"/>
  <c r="H49" i="1"/>
  <c r="I49" i="1"/>
  <c r="F50" i="1"/>
  <c r="G50" i="1"/>
  <c r="H50" i="1"/>
  <c r="I50" i="1"/>
  <c r="F51" i="1"/>
  <c r="G51" i="1"/>
  <c r="H51" i="1"/>
  <c r="I51" i="1"/>
  <c r="F52" i="1"/>
  <c r="G52" i="1"/>
  <c r="H52" i="1"/>
  <c r="I52" i="1"/>
  <c r="F53" i="1"/>
  <c r="G53" i="1"/>
  <c r="H53" i="1"/>
  <c r="I53" i="1"/>
  <c r="F54" i="1"/>
  <c r="G54" i="1"/>
  <c r="H54" i="1"/>
  <c r="I54" i="1"/>
  <c r="F55" i="1"/>
  <c r="G55" i="1"/>
  <c r="H55" i="1"/>
  <c r="I55" i="1"/>
  <c r="F56" i="1"/>
  <c r="G56" i="1"/>
  <c r="H56" i="1"/>
  <c r="I56" i="1"/>
  <c r="F57" i="1"/>
  <c r="G57" i="1"/>
  <c r="H57" i="1"/>
  <c r="I57" i="1"/>
  <c r="F58" i="1"/>
  <c r="G58" i="1"/>
  <c r="H58" i="1"/>
  <c r="I58" i="1"/>
  <c r="F59" i="1"/>
  <c r="G59" i="1"/>
  <c r="H59" i="1"/>
  <c r="I59" i="1"/>
  <c r="F60" i="1"/>
  <c r="G60" i="1"/>
  <c r="H60" i="1"/>
  <c r="I60" i="1"/>
  <c r="F61" i="1"/>
  <c r="G61" i="1"/>
  <c r="H61" i="1"/>
  <c r="I61" i="1"/>
  <c r="G3" i="1"/>
  <c r="H3" i="1"/>
  <c r="I3" i="1"/>
  <c r="F3" i="1"/>
  <c r="M3" i="1" l="1"/>
  <c r="M4" i="1"/>
  <c r="L3" i="1"/>
  <c r="L4" i="1"/>
  <c r="K3" i="1"/>
  <c r="O34" i="1"/>
  <c r="N34" i="1"/>
  <c r="V6" i="1" l="1"/>
  <c r="V10" i="1"/>
  <c r="V14" i="1"/>
  <c r="V18" i="1"/>
  <c r="V22" i="1"/>
  <c r="V26" i="1"/>
  <c r="V30" i="1"/>
  <c r="V34" i="1"/>
  <c r="V38" i="1"/>
  <c r="V42" i="1"/>
  <c r="V46" i="1"/>
  <c r="V50" i="1"/>
  <c r="V54" i="1"/>
  <c r="V58" i="1"/>
  <c r="V62" i="1"/>
  <c r="V66" i="1"/>
  <c r="V70" i="1"/>
  <c r="V74" i="1"/>
  <c r="V78" i="1"/>
  <c r="V82" i="1"/>
  <c r="V86" i="1"/>
  <c r="V7" i="1"/>
  <c r="V11" i="1"/>
  <c r="V15" i="1"/>
  <c r="V19" i="1"/>
  <c r="V23" i="1"/>
  <c r="V27" i="1"/>
  <c r="V31" i="1"/>
  <c r="V35" i="1"/>
  <c r="V39" i="1"/>
  <c r="V43" i="1"/>
  <c r="V47" i="1"/>
  <c r="V51" i="1"/>
  <c r="V55" i="1"/>
  <c r="V59" i="1"/>
  <c r="V63" i="1"/>
  <c r="V67" i="1"/>
  <c r="V71" i="1"/>
  <c r="V75" i="1"/>
  <c r="V79" i="1"/>
  <c r="V83" i="1"/>
  <c r="V4" i="1"/>
  <c r="V5" i="1"/>
  <c r="V13" i="1"/>
  <c r="V21" i="1"/>
  <c r="V29" i="1"/>
  <c r="V37" i="1"/>
  <c r="V45" i="1"/>
  <c r="V53" i="1"/>
  <c r="V8" i="1"/>
  <c r="V12" i="1"/>
  <c r="V16" i="1"/>
  <c r="V20" i="1"/>
  <c r="V24" i="1"/>
  <c r="V28" i="1"/>
  <c r="V32" i="1"/>
  <c r="V36" i="1"/>
  <c r="V40" i="1"/>
  <c r="V44" i="1"/>
  <c r="V48" i="1"/>
  <c r="V52" i="1"/>
  <c r="V56" i="1"/>
  <c r="V60" i="1"/>
  <c r="V64" i="1"/>
  <c r="V68" i="1"/>
  <c r="V72" i="1"/>
  <c r="V76" i="1"/>
  <c r="V80" i="1"/>
  <c r="V84" i="1"/>
  <c r="V9" i="1"/>
  <c r="V17" i="1"/>
  <c r="V25" i="1"/>
  <c r="V33" i="1"/>
  <c r="V41" i="1"/>
  <c r="V49" i="1"/>
  <c r="V57" i="1"/>
  <c r="V65" i="1"/>
  <c r="V69" i="1"/>
  <c r="V73" i="1"/>
  <c r="V61" i="1"/>
  <c r="V77" i="1"/>
  <c r="V81" i="1"/>
  <c r="V85" i="1"/>
  <c r="U7" i="1"/>
  <c r="U11" i="1"/>
  <c r="U15" i="1"/>
  <c r="U19" i="1"/>
  <c r="U23" i="1"/>
  <c r="U27" i="1"/>
  <c r="U31" i="1"/>
  <c r="U35" i="1"/>
  <c r="U39" i="1"/>
  <c r="U43" i="1"/>
  <c r="U47" i="1"/>
  <c r="U51" i="1"/>
  <c r="U55" i="1"/>
  <c r="U59" i="1"/>
  <c r="U63" i="1"/>
  <c r="U67" i="1"/>
  <c r="U71" i="1"/>
  <c r="U75" i="1"/>
  <c r="U79" i="1"/>
  <c r="U83" i="1"/>
  <c r="U4" i="1"/>
  <c r="U8" i="1"/>
  <c r="U12" i="1"/>
  <c r="U16" i="1"/>
  <c r="U20" i="1"/>
  <c r="U24" i="1"/>
  <c r="U28" i="1"/>
  <c r="U32" i="1"/>
  <c r="U36" i="1"/>
  <c r="U40" i="1"/>
  <c r="U44" i="1"/>
  <c r="U48" i="1"/>
  <c r="U52" i="1"/>
  <c r="U56" i="1"/>
  <c r="U60" i="1"/>
  <c r="U64" i="1"/>
  <c r="U68" i="1"/>
  <c r="U72" i="1"/>
  <c r="U76" i="1"/>
  <c r="U80" i="1"/>
  <c r="U84" i="1"/>
  <c r="U5" i="1"/>
  <c r="U9" i="1"/>
  <c r="U13" i="1"/>
  <c r="U17" i="1"/>
  <c r="U21" i="1"/>
  <c r="U25" i="1"/>
  <c r="U29" i="1"/>
  <c r="U33" i="1"/>
  <c r="U37" i="1"/>
  <c r="U41" i="1"/>
  <c r="U45" i="1"/>
  <c r="U49" i="1"/>
  <c r="U53" i="1"/>
  <c r="U57" i="1"/>
  <c r="U61" i="1"/>
  <c r="U65" i="1"/>
  <c r="U69" i="1"/>
  <c r="U73" i="1"/>
  <c r="U77" i="1"/>
  <c r="U81" i="1"/>
  <c r="U85" i="1"/>
  <c r="U6" i="1"/>
  <c r="U22" i="1"/>
  <c r="U38" i="1"/>
  <c r="U54" i="1"/>
  <c r="U70" i="1"/>
  <c r="U86" i="1"/>
  <c r="U10" i="1"/>
  <c r="U26" i="1"/>
  <c r="U42" i="1"/>
  <c r="U58" i="1"/>
  <c r="U74" i="1"/>
  <c r="U14" i="1"/>
  <c r="U30" i="1"/>
  <c r="U46" i="1"/>
  <c r="U62" i="1"/>
  <c r="U78" i="1"/>
  <c r="U18" i="1"/>
  <c r="U34" i="1"/>
  <c r="U50" i="1"/>
  <c r="U66" i="1"/>
  <c r="U82" i="1"/>
  <c r="W5" i="1"/>
  <c r="W9" i="1"/>
  <c r="W13" i="1"/>
  <c r="W17" i="1"/>
  <c r="W21" i="1"/>
  <c r="W25" i="1"/>
  <c r="W29" i="1"/>
  <c r="W33" i="1"/>
  <c r="W37" i="1"/>
  <c r="W41" i="1"/>
  <c r="W45" i="1"/>
  <c r="W49" i="1"/>
  <c r="W53" i="1"/>
  <c r="W57" i="1"/>
  <c r="W61" i="1"/>
  <c r="W65" i="1"/>
  <c r="W69" i="1"/>
  <c r="W73" i="1"/>
  <c r="W77" i="1"/>
  <c r="W81" i="1"/>
  <c r="W85" i="1"/>
  <c r="W6" i="1"/>
  <c r="W10" i="1"/>
  <c r="W14" i="1"/>
  <c r="W18" i="1"/>
  <c r="W22" i="1"/>
  <c r="W26" i="1"/>
  <c r="W30" i="1"/>
  <c r="W34" i="1"/>
  <c r="W38" i="1"/>
  <c r="W42" i="1"/>
  <c r="W46" i="1"/>
  <c r="W50" i="1"/>
  <c r="W54" i="1"/>
  <c r="W58" i="1"/>
  <c r="W62" i="1"/>
  <c r="W66" i="1"/>
  <c r="W70" i="1"/>
  <c r="W74" i="1"/>
  <c r="W78" i="1"/>
  <c r="W82" i="1"/>
  <c r="W86" i="1"/>
  <c r="W12" i="1"/>
  <c r="W20" i="1"/>
  <c r="W32" i="1"/>
  <c r="W40" i="1"/>
  <c r="W48" i="1"/>
  <c r="W56" i="1"/>
  <c r="W64" i="1"/>
  <c r="W72" i="1"/>
  <c r="W80" i="1"/>
  <c r="W7" i="1"/>
  <c r="W11" i="1"/>
  <c r="W15" i="1"/>
  <c r="W19" i="1"/>
  <c r="W23" i="1"/>
  <c r="W27" i="1"/>
  <c r="W31" i="1"/>
  <c r="W35" i="1"/>
  <c r="W39" i="1"/>
  <c r="W43" i="1"/>
  <c r="W47" i="1"/>
  <c r="W51" i="1"/>
  <c r="W55" i="1"/>
  <c r="W59" i="1"/>
  <c r="W63" i="1"/>
  <c r="W67" i="1"/>
  <c r="W71" i="1"/>
  <c r="W75" i="1"/>
  <c r="W79" i="1"/>
  <c r="W83" i="1"/>
  <c r="W4" i="1"/>
  <c r="W8" i="1"/>
  <c r="W16" i="1"/>
  <c r="W24" i="1"/>
  <c r="W28" i="1"/>
  <c r="W36" i="1"/>
  <c r="W44" i="1"/>
  <c r="W52" i="1"/>
  <c r="W60" i="1"/>
  <c r="W68" i="1"/>
  <c r="W76" i="1"/>
  <c r="W84" i="1"/>
  <c r="K9" i="1"/>
  <c r="K8" i="1"/>
  <c r="K27" i="1"/>
  <c r="N27" i="1"/>
  <c r="M27" i="1"/>
  <c r="L27" i="1"/>
  <c r="L33" i="1" s="1"/>
  <c r="L9" i="1"/>
  <c r="K23" i="1" l="1"/>
  <c r="M34" i="1"/>
  <c r="M33" i="1"/>
  <c r="O27" i="1"/>
  <c r="L23" i="1"/>
  <c r="K33" i="1"/>
  <c r="K34" i="1"/>
  <c r="K21" i="1"/>
  <c r="K13" i="1"/>
  <c r="L21" i="1"/>
  <c r="L34" i="1"/>
  <c r="K15" i="1"/>
  <c r="K16" i="1"/>
  <c r="K14" i="1"/>
  <c r="L15" i="1"/>
  <c r="L13" i="1"/>
  <c r="L16" i="1"/>
  <c r="L14" i="1"/>
  <c r="P34" i="1" l="1"/>
  <c r="P33" i="1"/>
</calcChain>
</file>

<file path=xl/sharedStrings.xml><?xml version="1.0" encoding="utf-8"?>
<sst xmlns="http://schemas.openxmlformats.org/spreadsheetml/2006/main" count="65" uniqueCount="44">
  <si>
    <t>Date</t>
  </si>
  <si>
    <t>Mean</t>
  </si>
  <si>
    <t>standard deviation</t>
  </si>
  <si>
    <t xml:space="preserve"> </t>
  </si>
  <si>
    <t>Correlation matrix</t>
  </si>
  <si>
    <t>sp500_ret</t>
  </si>
  <si>
    <t xml:space="preserve">Beta </t>
  </si>
  <si>
    <t>return</t>
  </si>
  <si>
    <t>risk-free</t>
  </si>
  <si>
    <t>market</t>
  </si>
  <si>
    <t>Portfolio return</t>
  </si>
  <si>
    <t>portfolio standard deviation</t>
  </si>
  <si>
    <t>Assume</t>
  </si>
  <si>
    <t>risk free rate</t>
  </si>
  <si>
    <t>marekt return</t>
  </si>
  <si>
    <t>CAPM return calculation based on Beta</t>
  </si>
  <si>
    <t>1/3 in each</t>
  </si>
  <si>
    <t>STOCK2_ret</t>
  </si>
  <si>
    <t>STOCK3_ret</t>
  </si>
  <si>
    <t>STOCK1</t>
  </si>
  <si>
    <t>STOCK2</t>
  </si>
  <si>
    <t>STOCK3</t>
  </si>
  <si>
    <t>STOCK 1</t>
  </si>
  <si>
    <t>STOCK 2</t>
  </si>
  <si>
    <t>STOCK 3</t>
  </si>
  <si>
    <t>10% stocK 1</t>
  </si>
  <si>
    <t>50% stock 1</t>
  </si>
  <si>
    <t>90% stock 1</t>
  </si>
  <si>
    <t>100% stock 1</t>
  </si>
  <si>
    <t>Portfolio STOCK 1 + STOCK 2</t>
  </si>
  <si>
    <t>Portfolio STOCK 1 + STOCK 2 + STOCK 3</t>
  </si>
  <si>
    <t>weight of each STOCK  - YOUR CHOICE</t>
  </si>
  <si>
    <t>PORTFOLIO RET, STD RESULTS</t>
  </si>
  <si>
    <t>S&amp;P500</t>
  </si>
  <si>
    <t>Portfolio</t>
  </si>
  <si>
    <t>portfolio</t>
  </si>
  <si>
    <t>Intel</t>
  </si>
  <si>
    <t>disney</t>
  </si>
  <si>
    <t>tesla</t>
  </si>
  <si>
    <t>intel_ret</t>
  </si>
  <si>
    <t xml:space="preserve">intel </t>
  </si>
  <si>
    <t>x</t>
  </si>
  <si>
    <t xml:space="preserve">potential to lose money from the three stocks </t>
  </si>
  <si>
    <t>make 12% of return's likelihood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</si>
</sst>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8"/>
      <color rgb="FF5B636A"/>
      <name val="Arial"/>
      <family val="2"/>
    </font>
    <font>
      <sz val="10"/>
      <color theme="1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E0E4E9"/>
      </top>
      <bottom/>
      <diagonal/>
    </border>
  </borders>
  <cellStyleXfs count="52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16" fillId="34" borderId="0" xfId="0" applyFont="1" applyFill="1" applyAlignment="1">
      <alignment horizontal="center"/>
    </xf>
    <xf numFmtId="0" fontId="0" fillId="34" borderId="0" xfId="0" applyFill="1"/>
    <xf numFmtId="0" fontId="0" fillId="0" borderId="0" xfId="0"/>
    <xf numFmtId="0" fontId="16" fillId="34" borderId="0" xfId="0" applyFont="1" applyFill="1"/>
    <xf numFmtId="0" fontId="16" fillId="35" borderId="0" xfId="0" applyFont="1" applyFill="1" applyAlignment="1">
      <alignment horizontal="center"/>
    </xf>
    <xf numFmtId="0" fontId="16" fillId="35" borderId="0" xfId="0" applyFont="1" applyFill="1"/>
    <xf numFmtId="0" fontId="16" fillId="36" borderId="0" xfId="0" applyFont="1" applyFill="1" applyAlignment="1">
      <alignment horizontal="center"/>
    </xf>
    <xf numFmtId="10" fontId="0" fillId="34" borderId="0" xfId="0" applyNumberFormat="1" applyFill="1" applyAlignment="1">
      <alignment horizontal="center"/>
    </xf>
    <xf numFmtId="0" fontId="0" fillId="35" borderId="0" xfId="0" applyFill="1" applyAlignment="1">
      <alignment horizontal="center"/>
    </xf>
    <xf numFmtId="0" fontId="0" fillId="33" borderId="0" xfId="0" applyFill="1"/>
    <xf numFmtId="0" fontId="16" fillId="37" borderId="0" xfId="0" applyFont="1" applyFill="1" applyAlignment="1">
      <alignment horizontal="center"/>
    </xf>
    <xf numFmtId="0" fontId="0" fillId="37" borderId="0" xfId="0" applyFill="1" applyAlignment="1">
      <alignment horizontal="center"/>
    </xf>
    <xf numFmtId="0" fontId="0" fillId="37" borderId="0" xfId="0" applyFill="1"/>
    <xf numFmtId="0" fontId="0" fillId="36" borderId="0" xfId="0" applyFill="1" applyAlignment="1">
      <alignment horizontal="center"/>
    </xf>
    <xf numFmtId="0" fontId="0" fillId="36" borderId="0" xfId="0" applyFill="1"/>
    <xf numFmtId="10" fontId="0" fillId="37" borderId="0" xfId="0" applyNumberFormat="1" applyFill="1" applyAlignment="1">
      <alignment horizontal="center"/>
    </xf>
    <xf numFmtId="10" fontId="0" fillId="35" borderId="0" xfId="0" applyNumberFormat="1" applyFill="1" applyAlignment="1">
      <alignment horizontal="center"/>
    </xf>
    <xf numFmtId="10" fontId="0" fillId="37" borderId="0" xfId="1" applyNumberFormat="1" applyFont="1" applyFill="1" applyAlignment="1">
      <alignment horizontal="center"/>
    </xf>
    <xf numFmtId="0" fontId="16" fillId="38" borderId="0" xfId="0" applyFont="1" applyFill="1" applyAlignment="1">
      <alignment horizontal="center"/>
    </xf>
    <xf numFmtId="10" fontId="0" fillId="38" borderId="0" xfId="1" applyNumberFormat="1" applyFont="1" applyFill="1" applyAlignment="1">
      <alignment horizontal="center"/>
    </xf>
    <xf numFmtId="0" fontId="0" fillId="37" borderId="0" xfId="0" applyFill="1" applyAlignment="1">
      <alignment horizontal="center"/>
    </xf>
    <xf numFmtId="0" fontId="16" fillId="39" borderId="0" xfId="0" applyFont="1" applyFill="1" applyAlignment="1">
      <alignment horizontal="center"/>
    </xf>
    <xf numFmtId="0" fontId="0" fillId="39" borderId="0" xfId="0" applyFill="1" applyAlignment="1">
      <alignment horizontal="center"/>
    </xf>
    <xf numFmtId="9" fontId="0" fillId="0" borderId="0" xfId="0" applyNumberFormat="1" applyAlignment="1">
      <alignment horizontal="center"/>
    </xf>
    <xf numFmtId="0" fontId="0" fillId="40" borderId="0" xfId="0" applyFill="1"/>
    <xf numFmtId="0" fontId="16" fillId="40" borderId="0" xfId="0" applyFont="1" applyFill="1" applyAlignment="1">
      <alignment horizontal="center"/>
    </xf>
    <xf numFmtId="2" fontId="0" fillId="37" borderId="0" xfId="1" applyNumberFormat="1" applyFont="1" applyFill="1" applyAlignment="1">
      <alignment horizontal="center"/>
    </xf>
    <xf numFmtId="2" fontId="0" fillId="39" borderId="0" xfId="43" applyNumberFormat="1" applyFont="1" applyFill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9" fontId="0" fillId="0" borderId="0" xfId="0" applyNumberFormat="1" applyFont="1" applyAlignment="1">
      <alignment horizontal="center"/>
    </xf>
    <xf numFmtId="0" fontId="16" fillId="40" borderId="0" xfId="0" applyFont="1" applyFill="1" applyAlignment="1">
      <alignment horizontal="center"/>
    </xf>
    <xf numFmtId="10" fontId="0" fillId="36" borderId="0" xfId="1" applyNumberFormat="1" applyFont="1" applyFill="1" applyAlignment="1">
      <alignment horizontal="center"/>
    </xf>
    <xf numFmtId="10" fontId="0" fillId="36" borderId="0" xfId="0" applyNumberFormat="1" applyFill="1" applyAlignment="1">
      <alignment horizontal="center"/>
    </xf>
    <xf numFmtId="0" fontId="16" fillId="37" borderId="0" xfId="0" applyFont="1" applyFill="1" applyAlignment="1">
      <alignment horizontal="center" wrapText="1"/>
    </xf>
    <xf numFmtId="0" fontId="16" fillId="37" borderId="0" xfId="0" applyFont="1" applyFill="1" applyAlignment="1">
      <alignment horizontal="center" vertical="top" wrapText="1"/>
    </xf>
    <xf numFmtId="164" fontId="0" fillId="39" borderId="0" xfId="43" applyFont="1" applyFill="1" applyAlignment="1">
      <alignment horizontal="center"/>
    </xf>
    <xf numFmtId="0" fontId="0" fillId="0" borderId="0" xfId="0"/>
    <xf numFmtId="2" fontId="0" fillId="41" borderId="0" xfId="1" applyNumberFormat="1" applyFont="1" applyFill="1" applyAlignment="1">
      <alignment horizontal="center"/>
    </xf>
    <xf numFmtId="0" fontId="21" fillId="33" borderId="0" xfId="0" applyFont="1" applyFill="1" applyAlignment="1">
      <alignment horizontal="center" vertical="center" wrapText="1"/>
    </xf>
    <xf numFmtId="14" fontId="0" fillId="33" borderId="0" xfId="0" applyNumberFormat="1" applyFill="1"/>
    <xf numFmtId="4" fontId="22" fillId="33" borderId="10" xfId="0" applyNumberFormat="1" applyFont="1" applyFill="1" applyBorder="1" applyAlignment="1">
      <alignment horizontal="right" vertical="center" indent="1"/>
    </xf>
    <xf numFmtId="14" fontId="18" fillId="33" borderId="0" xfId="0" applyNumberFormat="1" applyFont="1" applyFill="1" applyAlignment="1">
      <alignment horizontal="center"/>
    </xf>
    <xf numFmtId="0" fontId="0" fillId="33" borderId="0" xfId="0" applyFill="1" applyAlignment="1">
      <alignment horizontal="center"/>
    </xf>
    <xf numFmtId="9" fontId="0" fillId="0" borderId="0" xfId="0" applyNumberFormat="1"/>
    <xf numFmtId="10" fontId="0" fillId="0" borderId="0" xfId="1" applyNumberFormat="1" applyFont="1"/>
    <xf numFmtId="10" fontId="0" fillId="0" borderId="0" xfId="0" applyNumberFormat="1"/>
    <xf numFmtId="164" fontId="0" fillId="0" borderId="0" xfId="43" applyFont="1" applyAlignment="1">
      <alignment horizontal="center"/>
    </xf>
    <xf numFmtId="0" fontId="0" fillId="37" borderId="0" xfId="0" applyFill="1" applyAlignment="1">
      <alignment horizontal="center"/>
    </xf>
    <xf numFmtId="0" fontId="16" fillId="40" borderId="0" xfId="0" applyFont="1" applyFill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B000000}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itle 2" xfId="44" xr:uid="{00000000-0005-0000-0000-000031000000}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SML - Security Market Line</c:v>
          </c:tx>
          <c:xVal>
            <c:numRef>
              <c:f>'risk return template'!$K$33:$O$33</c:f>
            </c:numRef>
          </c:xVal>
          <c:yVal>
            <c:numRef>
              <c:f>'risk return template'!$K$34:$O$34</c:f>
            </c:numRef>
          </c:yVal>
          <c:smooth val="1"/>
          <c:extLst>
            <c:ext xmlns:c16="http://schemas.microsoft.com/office/drawing/2014/chart" uri="{C3380CC4-5D6E-409C-BE32-E72D297353CC}">
              <c16:uniqueId val="{00000000-35E9-4D9A-9E0F-31AFAC021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32704"/>
        <c:axId val="113834624"/>
      </c:scatterChart>
      <c:valAx>
        <c:axId val="113832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Stock's</a:t>
                </a:r>
                <a:r>
                  <a:rPr lang="en-US" baseline="0"/>
                  <a:t> Beta</a:t>
                </a:r>
                <a:endParaRPr lang="en-US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3834624"/>
        <c:crosses val="autoZero"/>
        <c:crossBetween val="midCat"/>
      </c:valAx>
      <c:valAx>
        <c:axId val="113834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Stock's</a:t>
                </a:r>
                <a:r>
                  <a:rPr lang="en-US" baseline="0"/>
                  <a:t> Return</a:t>
                </a:r>
                <a:endParaRPr lang="en-US"/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crossAx val="1138327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Normal</a:t>
            </a:r>
            <a:r>
              <a:rPr lang="en-US" baseline="0"/>
              <a:t> Distribution Graph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'risk return template'!$U$3</c:f>
              <c:strCache>
                <c:ptCount val="1"/>
                <c:pt idx="0">
                  <c:v>intel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'risk return template'!$T$4:$T$86</c:f>
              <c:numCache>
                <c:formatCode>0%</c:formatCode>
                <c:ptCount val="83"/>
                <c:pt idx="0">
                  <c:v>-0.3</c:v>
                </c:pt>
                <c:pt idx="1">
                  <c:v>-0.28999999999999998</c:v>
                </c:pt>
                <c:pt idx="2">
                  <c:v>-0.28000000000000003</c:v>
                </c:pt>
                <c:pt idx="3">
                  <c:v>-0.27</c:v>
                </c:pt>
                <c:pt idx="4">
                  <c:v>-0.26</c:v>
                </c:pt>
                <c:pt idx="5">
                  <c:v>-0.25</c:v>
                </c:pt>
                <c:pt idx="6">
                  <c:v>-0.24</c:v>
                </c:pt>
                <c:pt idx="7">
                  <c:v>-0.23</c:v>
                </c:pt>
                <c:pt idx="8">
                  <c:v>-0.22</c:v>
                </c:pt>
                <c:pt idx="9">
                  <c:v>-0.21</c:v>
                </c:pt>
                <c:pt idx="10">
                  <c:v>-0.2</c:v>
                </c:pt>
                <c:pt idx="11">
                  <c:v>-0.19</c:v>
                </c:pt>
                <c:pt idx="12">
                  <c:v>-0.18</c:v>
                </c:pt>
                <c:pt idx="13">
                  <c:v>-0.17</c:v>
                </c:pt>
                <c:pt idx="14">
                  <c:v>-0.16</c:v>
                </c:pt>
                <c:pt idx="15">
                  <c:v>-0.15</c:v>
                </c:pt>
                <c:pt idx="16">
                  <c:v>-0.14000000000000001</c:v>
                </c:pt>
                <c:pt idx="17">
                  <c:v>-0.13</c:v>
                </c:pt>
                <c:pt idx="18">
                  <c:v>-0.12</c:v>
                </c:pt>
                <c:pt idx="19">
                  <c:v>-0.11</c:v>
                </c:pt>
                <c:pt idx="20">
                  <c:v>-0.1</c:v>
                </c:pt>
                <c:pt idx="21">
                  <c:v>-0.09</c:v>
                </c:pt>
                <c:pt idx="22">
                  <c:v>-0.08</c:v>
                </c:pt>
                <c:pt idx="23">
                  <c:v>-7.0000000000000007E-2</c:v>
                </c:pt>
                <c:pt idx="24">
                  <c:v>-0.06</c:v>
                </c:pt>
                <c:pt idx="25">
                  <c:v>-0.05</c:v>
                </c:pt>
                <c:pt idx="26">
                  <c:v>-0.04</c:v>
                </c:pt>
                <c:pt idx="27">
                  <c:v>-0.03</c:v>
                </c:pt>
                <c:pt idx="28">
                  <c:v>-0.02</c:v>
                </c:pt>
                <c:pt idx="29">
                  <c:v>-0.01</c:v>
                </c:pt>
                <c:pt idx="30">
                  <c:v>0</c:v>
                </c:pt>
                <c:pt idx="31">
                  <c:v>0.01</c:v>
                </c:pt>
                <c:pt idx="32">
                  <c:v>0.02</c:v>
                </c:pt>
                <c:pt idx="33">
                  <c:v>0.03</c:v>
                </c:pt>
                <c:pt idx="34">
                  <c:v>0.04</c:v>
                </c:pt>
                <c:pt idx="35">
                  <c:v>0.05</c:v>
                </c:pt>
                <c:pt idx="36">
                  <c:v>0.06</c:v>
                </c:pt>
                <c:pt idx="37">
                  <c:v>7.0000000000000007E-2</c:v>
                </c:pt>
                <c:pt idx="38">
                  <c:v>0.08</c:v>
                </c:pt>
                <c:pt idx="39">
                  <c:v>0.09</c:v>
                </c:pt>
                <c:pt idx="40">
                  <c:v>0.1</c:v>
                </c:pt>
                <c:pt idx="41">
                  <c:v>0.11</c:v>
                </c:pt>
                <c:pt idx="42">
                  <c:v>0.12</c:v>
                </c:pt>
                <c:pt idx="43">
                  <c:v>0.13</c:v>
                </c:pt>
                <c:pt idx="44">
                  <c:v>0.14000000000000001</c:v>
                </c:pt>
                <c:pt idx="45">
                  <c:v>0.15</c:v>
                </c:pt>
                <c:pt idx="46">
                  <c:v>0.16</c:v>
                </c:pt>
                <c:pt idx="47">
                  <c:v>0.17</c:v>
                </c:pt>
                <c:pt idx="48">
                  <c:v>0.18</c:v>
                </c:pt>
                <c:pt idx="49">
                  <c:v>0.19</c:v>
                </c:pt>
                <c:pt idx="50">
                  <c:v>0.2</c:v>
                </c:pt>
                <c:pt idx="51">
                  <c:v>0.21</c:v>
                </c:pt>
                <c:pt idx="52">
                  <c:v>0.22</c:v>
                </c:pt>
                <c:pt idx="53">
                  <c:v>0.23</c:v>
                </c:pt>
                <c:pt idx="54">
                  <c:v>0.24</c:v>
                </c:pt>
                <c:pt idx="55">
                  <c:v>0.25</c:v>
                </c:pt>
                <c:pt idx="56">
                  <c:v>0.26</c:v>
                </c:pt>
                <c:pt idx="57">
                  <c:v>0.27000000000000102</c:v>
                </c:pt>
                <c:pt idx="58">
                  <c:v>0.28000000000000103</c:v>
                </c:pt>
                <c:pt idx="59">
                  <c:v>0.29000000000000098</c:v>
                </c:pt>
                <c:pt idx="60">
                  <c:v>0.30000000000000099</c:v>
                </c:pt>
                <c:pt idx="61">
                  <c:v>0.310000000000001</c:v>
                </c:pt>
                <c:pt idx="62">
                  <c:v>0.32000000000000101</c:v>
                </c:pt>
                <c:pt idx="63">
                  <c:v>0.33000000000000101</c:v>
                </c:pt>
                <c:pt idx="64">
                  <c:v>0.34000000000000102</c:v>
                </c:pt>
                <c:pt idx="65">
                  <c:v>0.35000000000000098</c:v>
                </c:pt>
                <c:pt idx="66">
                  <c:v>0.36000000000000099</c:v>
                </c:pt>
                <c:pt idx="67">
                  <c:v>0.37000000000000099</c:v>
                </c:pt>
                <c:pt idx="68">
                  <c:v>0.380000000000001</c:v>
                </c:pt>
                <c:pt idx="69">
                  <c:v>0.39000000000000101</c:v>
                </c:pt>
                <c:pt idx="70">
                  <c:v>0.40000000000000102</c:v>
                </c:pt>
                <c:pt idx="71">
                  <c:v>0.41000000000000097</c:v>
                </c:pt>
                <c:pt idx="72">
                  <c:v>0.42000000000000098</c:v>
                </c:pt>
                <c:pt idx="73">
                  <c:v>0.43000000000000099</c:v>
                </c:pt>
                <c:pt idx="74">
                  <c:v>0.440000000000001</c:v>
                </c:pt>
                <c:pt idx="75">
                  <c:v>0.45000000000000101</c:v>
                </c:pt>
                <c:pt idx="76">
                  <c:v>0.46000000000000102</c:v>
                </c:pt>
                <c:pt idx="77">
                  <c:v>0.47000000000000097</c:v>
                </c:pt>
                <c:pt idx="78">
                  <c:v>0.48000000000000098</c:v>
                </c:pt>
                <c:pt idx="79">
                  <c:v>0.49000000000000099</c:v>
                </c:pt>
                <c:pt idx="80">
                  <c:v>0.500000000000001</c:v>
                </c:pt>
                <c:pt idx="81">
                  <c:v>0.51000000000000101</c:v>
                </c:pt>
                <c:pt idx="82">
                  <c:v>0.52000000000000102</c:v>
                </c:pt>
              </c:numCache>
            </c:numRef>
          </c:xVal>
          <c:yVal>
            <c:numRef>
              <c:f>'risk return template'!$U$4:$U$86</c:f>
              <c:numCache>
                <c:formatCode>General</c:formatCode>
                <c:ptCount val="83"/>
                <c:pt idx="0">
                  <c:v>9.7748998373818033E-4</c:v>
                </c:pt>
                <c:pt idx="1">
                  <c:v>1.6925571513055349E-3</c:v>
                </c:pt>
                <c:pt idx="2">
                  <c:v>2.8781976477230734E-3</c:v>
                </c:pt>
                <c:pt idx="3">
                  <c:v>4.8066680576779527E-3</c:v>
                </c:pt>
                <c:pt idx="4">
                  <c:v>7.8834060152851351E-3</c:v>
                </c:pt>
                <c:pt idx="5">
                  <c:v>1.269784153966548E-2</c:v>
                </c:pt>
                <c:pt idx="6">
                  <c:v>2.0085939829952722E-2</c:v>
                </c:pt>
                <c:pt idx="7">
                  <c:v>3.1203309391201348E-2</c:v>
                </c:pt>
                <c:pt idx="8">
                  <c:v>4.7605310576177173E-2</c:v>
                </c:pt>
                <c:pt idx="9">
                  <c:v>7.1327400069879768E-2</c:v>
                </c:pt>
                <c:pt idx="10">
                  <c:v>0.10495512030420315</c:v>
                </c:pt>
                <c:pt idx="11">
                  <c:v>0.15166910122115043</c:v>
                </c:pt>
                <c:pt idx="12">
                  <c:v>0.21524686816718774</c:v>
                </c:pt>
                <c:pt idx="13">
                  <c:v>0.30000107770335505</c:v>
                </c:pt>
                <c:pt idx="14">
                  <c:v>0.41063412153508277</c:v>
                </c:pt>
                <c:pt idx="15">
                  <c:v>0.5519929093432453</c:v>
                </c:pt>
                <c:pt idx="16">
                  <c:v>0.72871583948327712</c:v>
                </c:pt>
                <c:pt idx="17">
                  <c:v>0.944776681396856</c:v>
                </c:pt>
                <c:pt idx="18">
                  <c:v>1.2029466509802405</c:v>
                </c:pt>
                <c:pt idx="19">
                  <c:v>1.5042146524081672</c:v>
                </c:pt>
                <c:pt idx="20">
                  <c:v>1.847223767237266</c:v>
                </c:pt>
                <c:pt idx="21">
                  <c:v>2.2277961362489251</c:v>
                </c:pt>
                <c:pt idx="22">
                  <c:v>2.6386247432102623</c:v>
                </c:pt>
                <c:pt idx="23">
                  <c:v>3.0692061552218837</c:v>
                </c:pt>
                <c:pt idx="24">
                  <c:v>3.5060712374569443</c:v>
                </c:pt>
                <c:pt idx="25">
                  <c:v>3.9333415252137445</c:v>
                </c:pt>
                <c:pt idx="26">
                  <c:v>4.333600012256082</c:v>
                </c:pt>
                <c:pt idx="27">
                  <c:v>4.6890216305611814</c:v>
                </c:pt>
                <c:pt idx="28">
                  <c:v>4.9826673511835722</c:v>
                </c:pt>
                <c:pt idx="29">
                  <c:v>5.1998138650960861</c:v>
                </c:pt>
                <c:pt idx="30">
                  <c:v>5.3291745709880516</c:v>
                </c:pt>
                <c:pt idx="31">
                  <c:v>5.3638712116967886</c:v>
                </c:pt>
                <c:pt idx="32">
                  <c:v>5.3020397846762792</c:v>
                </c:pt>
                <c:pt idx="33">
                  <c:v>5.1469964449286572</c:v>
                </c:pt>
                <c:pt idx="34">
                  <c:v>4.9069428510162414</c:v>
                </c:pt>
                <c:pt idx="35">
                  <c:v>4.5942473901313514</c:v>
                </c:pt>
                <c:pt idx="36">
                  <c:v>4.2243899449876743</c:v>
                </c:pt>
                <c:pt idx="37">
                  <c:v>3.8146954275807188</c:v>
                </c:pt>
                <c:pt idx="38">
                  <c:v>3.3829998845928251</c:v>
                </c:pt>
                <c:pt idx="39">
                  <c:v>2.9463907524776349</c:v>
                </c:pt>
                <c:pt idx="40">
                  <c:v>2.5201416283736702</c:v>
                </c:pt>
                <c:pt idx="41">
                  <c:v>2.1169265961817829</c:v>
                </c:pt>
                <c:pt idx="42">
                  <c:v>1.7463564634822253</c:v>
                </c:pt>
                <c:pt idx="43">
                  <c:v>1.4148364445161874</c:v>
                </c:pt>
                <c:pt idx="44">
                  <c:v>1.1257081908660027</c:v>
                </c:pt>
                <c:pt idx="45">
                  <c:v>0.8796130412521852</c:v>
                </c:pt>
                <c:pt idx="46">
                  <c:v>0.6749999470961946</c:v>
                </c:pt>
                <c:pt idx="47">
                  <c:v>0.50870038177611732</c:v>
                </c:pt>
                <c:pt idx="48">
                  <c:v>0.37650143339524755</c:v>
                </c:pt>
                <c:pt idx="49">
                  <c:v>0.27366386102852408</c:v>
                </c:pt>
                <c:pt idx="50">
                  <c:v>0.19535049301717144</c:v>
                </c:pt>
                <c:pt idx="51">
                  <c:v>0.13694866999636193</c:v>
                </c:pt>
                <c:pt idx="52">
                  <c:v>9.4286034776689731E-2</c:v>
                </c:pt>
                <c:pt idx="53">
                  <c:v>6.375043760417104E-2</c:v>
                </c:pt>
                <c:pt idx="54">
                  <c:v>4.2331651723133551E-2</c:v>
                </c:pt>
                <c:pt idx="55">
                  <c:v>2.7605365657297588E-2</c:v>
                </c:pt>
                <c:pt idx="56">
                  <c:v>1.7679421069237179E-2</c:v>
                </c:pt>
                <c:pt idx="57">
                  <c:v>1.1119591182508293E-2</c:v>
                </c:pt>
                <c:pt idx="58">
                  <c:v>6.8684042311620164E-3</c:v>
                </c:pt>
                <c:pt idx="59">
                  <c:v>4.166478252596896E-3</c:v>
                </c:pt>
                <c:pt idx="60">
                  <c:v>2.4821535101249444E-3</c:v>
                </c:pt>
                <c:pt idx="61">
                  <c:v>1.4522266444973258E-3</c:v>
                </c:pt>
                <c:pt idx="62">
                  <c:v>8.3442327528728758E-4</c:v>
                </c:pt>
                <c:pt idx="63">
                  <c:v>4.708522655974761E-4</c:v>
                </c:pt>
                <c:pt idx="64">
                  <c:v>2.609330945215267E-4</c:v>
                </c:pt>
                <c:pt idx="65">
                  <c:v>1.4201032153769038E-4</c:v>
                </c:pt>
                <c:pt idx="66">
                  <c:v>7.5902643635447666E-5</c:v>
                </c:pt>
                <c:pt idx="67">
                  <c:v>3.9841909030556849E-5</c:v>
                </c:pt>
                <c:pt idx="68">
                  <c:v>2.0538542563007396E-5</c:v>
                </c:pt>
                <c:pt idx="69">
                  <c:v>1.0397893162894787E-5</c:v>
                </c:pt>
                <c:pt idx="70">
                  <c:v>5.1697236090841157E-6</c:v>
                </c:pt>
                <c:pt idx="71">
                  <c:v>2.5242684809579389E-6</c:v>
                </c:pt>
                <c:pt idx="72">
                  <c:v>1.2104587937859655E-6</c:v>
                </c:pt>
                <c:pt idx="73">
                  <c:v>5.7004707395567299E-7</c:v>
                </c:pt>
                <c:pt idx="74">
                  <c:v>2.6364386961185113E-7</c:v>
                </c:pt>
                <c:pt idx="75">
                  <c:v>1.1974871988794391E-7</c:v>
                </c:pt>
                <c:pt idx="76">
                  <c:v>5.341587258704593E-8</c:v>
                </c:pt>
                <c:pt idx="77">
                  <c:v>2.3400008799134657E-8</c:v>
                </c:pt>
                <c:pt idx="78">
                  <c:v>1.0067182919347527E-8</c:v>
                </c:pt>
                <c:pt idx="79">
                  <c:v>4.253497133007068E-9</c:v>
                </c:pt>
                <c:pt idx="80">
                  <c:v>1.7649425552786228E-9</c:v>
                </c:pt>
                <c:pt idx="81">
                  <c:v>7.1921916348955086E-10</c:v>
                </c:pt>
                <c:pt idx="82">
                  <c:v>2.8783140134617101E-10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8C9-4A92-9074-0144FDA9D077}"/>
            </c:ext>
          </c:extLst>
        </c:ser>
        <c:ser>
          <c:idx val="1"/>
          <c:order val="1"/>
          <c:tx>
            <c:strRef>
              <c:f>'risk return template'!$V$3</c:f>
              <c:strCache>
                <c:ptCount val="1"/>
                <c:pt idx="0">
                  <c:v>disney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'risk return template'!$T$4:$T$86</c:f>
              <c:numCache>
                <c:formatCode>0%</c:formatCode>
                <c:ptCount val="83"/>
                <c:pt idx="0">
                  <c:v>-0.3</c:v>
                </c:pt>
                <c:pt idx="1">
                  <c:v>-0.28999999999999998</c:v>
                </c:pt>
                <c:pt idx="2">
                  <c:v>-0.28000000000000003</c:v>
                </c:pt>
                <c:pt idx="3">
                  <c:v>-0.27</c:v>
                </c:pt>
                <c:pt idx="4">
                  <c:v>-0.26</c:v>
                </c:pt>
                <c:pt idx="5">
                  <c:v>-0.25</c:v>
                </c:pt>
                <c:pt idx="6">
                  <c:v>-0.24</c:v>
                </c:pt>
                <c:pt idx="7">
                  <c:v>-0.23</c:v>
                </c:pt>
                <c:pt idx="8">
                  <c:v>-0.22</c:v>
                </c:pt>
                <c:pt idx="9">
                  <c:v>-0.21</c:v>
                </c:pt>
                <c:pt idx="10">
                  <c:v>-0.2</c:v>
                </c:pt>
                <c:pt idx="11">
                  <c:v>-0.19</c:v>
                </c:pt>
                <c:pt idx="12">
                  <c:v>-0.18</c:v>
                </c:pt>
                <c:pt idx="13">
                  <c:v>-0.17</c:v>
                </c:pt>
                <c:pt idx="14">
                  <c:v>-0.16</c:v>
                </c:pt>
                <c:pt idx="15">
                  <c:v>-0.15</c:v>
                </c:pt>
                <c:pt idx="16">
                  <c:v>-0.14000000000000001</c:v>
                </c:pt>
                <c:pt idx="17">
                  <c:v>-0.13</c:v>
                </c:pt>
                <c:pt idx="18">
                  <c:v>-0.12</c:v>
                </c:pt>
                <c:pt idx="19">
                  <c:v>-0.11</c:v>
                </c:pt>
                <c:pt idx="20">
                  <c:v>-0.1</c:v>
                </c:pt>
                <c:pt idx="21">
                  <c:v>-0.09</c:v>
                </c:pt>
                <c:pt idx="22">
                  <c:v>-0.08</c:v>
                </c:pt>
                <c:pt idx="23">
                  <c:v>-7.0000000000000007E-2</c:v>
                </c:pt>
                <c:pt idx="24">
                  <c:v>-0.06</c:v>
                </c:pt>
                <c:pt idx="25">
                  <c:v>-0.05</c:v>
                </c:pt>
                <c:pt idx="26">
                  <c:v>-0.04</c:v>
                </c:pt>
                <c:pt idx="27">
                  <c:v>-0.03</c:v>
                </c:pt>
                <c:pt idx="28">
                  <c:v>-0.02</c:v>
                </c:pt>
                <c:pt idx="29">
                  <c:v>-0.01</c:v>
                </c:pt>
                <c:pt idx="30">
                  <c:v>0</c:v>
                </c:pt>
                <c:pt idx="31">
                  <c:v>0.01</c:v>
                </c:pt>
                <c:pt idx="32">
                  <c:v>0.02</c:v>
                </c:pt>
                <c:pt idx="33">
                  <c:v>0.03</c:v>
                </c:pt>
                <c:pt idx="34">
                  <c:v>0.04</c:v>
                </c:pt>
                <c:pt idx="35">
                  <c:v>0.05</c:v>
                </c:pt>
                <c:pt idx="36">
                  <c:v>0.06</c:v>
                </c:pt>
                <c:pt idx="37">
                  <c:v>7.0000000000000007E-2</c:v>
                </c:pt>
                <c:pt idx="38">
                  <c:v>0.08</c:v>
                </c:pt>
                <c:pt idx="39">
                  <c:v>0.09</c:v>
                </c:pt>
                <c:pt idx="40">
                  <c:v>0.1</c:v>
                </c:pt>
                <c:pt idx="41">
                  <c:v>0.11</c:v>
                </c:pt>
                <c:pt idx="42">
                  <c:v>0.12</c:v>
                </c:pt>
                <c:pt idx="43">
                  <c:v>0.13</c:v>
                </c:pt>
                <c:pt idx="44">
                  <c:v>0.14000000000000001</c:v>
                </c:pt>
                <c:pt idx="45">
                  <c:v>0.15</c:v>
                </c:pt>
                <c:pt idx="46">
                  <c:v>0.16</c:v>
                </c:pt>
                <c:pt idx="47">
                  <c:v>0.17</c:v>
                </c:pt>
                <c:pt idx="48">
                  <c:v>0.18</c:v>
                </c:pt>
                <c:pt idx="49">
                  <c:v>0.19</c:v>
                </c:pt>
                <c:pt idx="50">
                  <c:v>0.2</c:v>
                </c:pt>
                <c:pt idx="51">
                  <c:v>0.21</c:v>
                </c:pt>
                <c:pt idx="52">
                  <c:v>0.22</c:v>
                </c:pt>
                <c:pt idx="53">
                  <c:v>0.23</c:v>
                </c:pt>
                <c:pt idx="54">
                  <c:v>0.24</c:v>
                </c:pt>
                <c:pt idx="55">
                  <c:v>0.25</c:v>
                </c:pt>
                <c:pt idx="56">
                  <c:v>0.26</c:v>
                </c:pt>
                <c:pt idx="57">
                  <c:v>0.27000000000000102</c:v>
                </c:pt>
                <c:pt idx="58">
                  <c:v>0.28000000000000103</c:v>
                </c:pt>
                <c:pt idx="59">
                  <c:v>0.29000000000000098</c:v>
                </c:pt>
                <c:pt idx="60">
                  <c:v>0.30000000000000099</c:v>
                </c:pt>
                <c:pt idx="61">
                  <c:v>0.310000000000001</c:v>
                </c:pt>
                <c:pt idx="62">
                  <c:v>0.32000000000000101</c:v>
                </c:pt>
                <c:pt idx="63">
                  <c:v>0.33000000000000101</c:v>
                </c:pt>
                <c:pt idx="64">
                  <c:v>0.34000000000000102</c:v>
                </c:pt>
                <c:pt idx="65">
                  <c:v>0.35000000000000098</c:v>
                </c:pt>
                <c:pt idx="66">
                  <c:v>0.36000000000000099</c:v>
                </c:pt>
                <c:pt idx="67">
                  <c:v>0.37000000000000099</c:v>
                </c:pt>
                <c:pt idx="68">
                  <c:v>0.380000000000001</c:v>
                </c:pt>
                <c:pt idx="69">
                  <c:v>0.39000000000000101</c:v>
                </c:pt>
                <c:pt idx="70">
                  <c:v>0.40000000000000102</c:v>
                </c:pt>
                <c:pt idx="71">
                  <c:v>0.41000000000000097</c:v>
                </c:pt>
                <c:pt idx="72">
                  <c:v>0.42000000000000098</c:v>
                </c:pt>
                <c:pt idx="73">
                  <c:v>0.43000000000000099</c:v>
                </c:pt>
                <c:pt idx="74">
                  <c:v>0.440000000000001</c:v>
                </c:pt>
                <c:pt idx="75">
                  <c:v>0.45000000000000101</c:v>
                </c:pt>
                <c:pt idx="76">
                  <c:v>0.46000000000000102</c:v>
                </c:pt>
                <c:pt idx="77">
                  <c:v>0.47000000000000097</c:v>
                </c:pt>
                <c:pt idx="78">
                  <c:v>0.48000000000000098</c:v>
                </c:pt>
                <c:pt idx="79">
                  <c:v>0.49000000000000099</c:v>
                </c:pt>
                <c:pt idx="80">
                  <c:v>0.500000000000001</c:v>
                </c:pt>
                <c:pt idx="81">
                  <c:v>0.51000000000000101</c:v>
                </c:pt>
                <c:pt idx="82">
                  <c:v>0.52000000000000102</c:v>
                </c:pt>
              </c:numCache>
            </c:numRef>
          </c:xVal>
          <c:yVal>
            <c:numRef>
              <c:f>'risk return template'!$V$4:$V$86</c:f>
              <c:numCache>
                <c:formatCode>General</c:formatCode>
                <c:ptCount val="83"/>
                <c:pt idx="0">
                  <c:v>4.0788520666819976E-3</c:v>
                </c:pt>
                <c:pt idx="1">
                  <c:v>6.4051626475136771E-3</c:v>
                </c:pt>
                <c:pt idx="2">
                  <c:v>9.9099573193548313E-3</c:v>
                </c:pt>
                <c:pt idx="3">
                  <c:v>1.5106463982889501E-2</c:v>
                </c:pt>
                <c:pt idx="4">
                  <c:v>2.2688368584692455E-2</c:v>
                </c:pt>
                <c:pt idx="5">
                  <c:v>3.3573230492124809E-2</c:v>
                </c:pt>
                <c:pt idx="6">
                  <c:v>4.8947713460717496E-2</c:v>
                </c:pt>
                <c:pt idx="7">
                  <c:v>7.0310647882951202E-2</c:v>
                </c:pt>
                <c:pt idx="8">
                  <c:v>9.9508276530495363E-2</c:v>
                </c:pt>
                <c:pt idx="9">
                  <c:v>0.13875438689769071</c:v>
                </c:pt>
                <c:pt idx="10">
                  <c:v>0.19062666720276078</c:v>
                </c:pt>
                <c:pt idx="11">
                  <c:v>0.25802988037162394</c:v>
                </c:pt>
                <c:pt idx="12">
                  <c:v>0.34411670904721675</c:v>
                </c:pt>
                <c:pt idx="13">
                  <c:v>0.4521587447791392</c:v>
                </c:pt>
                <c:pt idx="14">
                  <c:v>0.58536334264101364</c:v>
                </c:pt>
                <c:pt idx="15">
                  <c:v>0.74663702661266362</c:v>
                </c:pt>
                <c:pt idx="16">
                  <c:v>0.93830264031724886</c:v>
                </c:pt>
                <c:pt idx="17">
                  <c:v>1.161785006387406</c:v>
                </c:pt>
                <c:pt idx="18">
                  <c:v>1.4172876737248488</c:v>
                </c:pt>
                <c:pt idx="19">
                  <c:v>1.7034903063949209</c:v>
                </c:pt>
                <c:pt idx="20">
                  <c:v>2.017301153901399</c:v>
                </c:pt>
                <c:pt idx="21">
                  <c:v>2.3537006165869596</c:v>
                </c:pt>
                <c:pt idx="22">
                  <c:v>2.7057092046703235</c:v>
                </c:pt>
                <c:pt idx="23">
                  <c:v>3.0645056817304326</c:v>
                </c:pt>
                <c:pt idx="24">
                  <c:v>3.4197090405046908</c:v>
                </c:pt>
                <c:pt idx="25">
                  <c:v>3.7598220967022646</c:v>
                </c:pt>
                <c:pt idx="26">
                  <c:v>4.0728165534087148</c:v>
                </c:pt>
                <c:pt idx="27">
                  <c:v>4.3468215974805871</c:v>
                </c:pt>
                <c:pt idx="28">
                  <c:v>4.5708629207523437</c:v>
                </c:pt>
                <c:pt idx="29">
                  <c:v>4.7355888764199916</c:v>
                </c:pt>
                <c:pt idx="30">
                  <c:v>4.8339171235827232</c:v>
                </c:pt>
                <c:pt idx="31">
                  <c:v>4.8615395427360779</c:v>
                </c:pt>
                <c:pt idx="32">
                  <c:v>4.8172352838417876</c:v>
                </c:pt>
                <c:pt idx="33">
                  <c:v>4.7029602561354018</c:v>
                </c:pt>
                <c:pt idx="34">
                  <c:v>4.5237039210417214</c:v>
                </c:pt>
                <c:pt idx="35">
                  <c:v>4.2871279957859461</c:v>
                </c:pt>
                <c:pt idx="36">
                  <c:v>4.0030235151089588</c:v>
                </c:pt>
                <c:pt idx="37">
                  <c:v>3.6826398341202218</c:v>
                </c:pt>
                <c:pt idx="38">
                  <c:v>3.3379495274213524</c:v>
                </c:pt>
                <c:pt idx="39">
                  <c:v>2.9809157268678144</c:v>
                </c:pt>
                <c:pt idx="40">
                  <c:v>2.6228233716005858</c:v>
                </c:pt>
                <c:pt idx="41">
                  <c:v>2.273724311211744</c:v>
                </c:pt>
                <c:pt idx="42">
                  <c:v>1.942030201911928</c:v>
                </c:pt>
                <c:pt idx="43">
                  <c:v>1.6342690938949505</c:v>
                </c:pt>
                <c:pt idx="44">
                  <c:v>1.3550039761368082</c:v>
                </c:pt>
                <c:pt idx="45">
                  <c:v>1.1068964263385466</c:v>
                </c:pt>
                <c:pt idx="46">
                  <c:v>0.89088739622572988</c:v>
                </c:pt>
                <c:pt idx="47">
                  <c:v>0.70646078271129742</c:v>
                </c:pt>
                <c:pt idx="48">
                  <c:v>0.55195378429876829</c:v>
                </c:pt>
                <c:pt idx="49">
                  <c:v>0.42488048704650805</c:v>
                </c:pt>
                <c:pt idx="50">
                  <c:v>0.32224061001978854</c:v>
                </c:pt>
                <c:pt idx="51">
                  <c:v>0.24079261856265688</c:v>
                </c:pt>
                <c:pt idx="52">
                  <c:v>0.17727826063810512</c:v>
                </c:pt>
                <c:pt idx="53">
                  <c:v>0.12859296444843149</c:v>
                </c:pt>
                <c:pt idx="54">
                  <c:v>9.1902716414120761E-2</c:v>
                </c:pt>
                <c:pt idx="55">
                  <c:v>6.4712607892558255E-2</c:v>
                </c:pt>
                <c:pt idx="56">
                  <c:v>4.4895092399078039E-2</c:v>
                </c:pt>
                <c:pt idx="57">
                  <c:v>3.0687269769022703E-2</c:v>
                </c:pt>
                <c:pt idx="58">
                  <c:v>2.0666505428583282E-2</c:v>
                </c:pt>
                <c:pt idx="59">
                  <c:v>1.3712772013739079E-2</c:v>
                </c:pt>
                <c:pt idx="60">
                  <c:v>8.9646405061447887E-3</c:v>
                </c:pt>
                <c:pt idx="61">
                  <c:v>5.7741746426947576E-3</c:v>
                </c:pt>
                <c:pt idx="62">
                  <c:v>3.6643450822674145E-3</c:v>
                </c:pt>
                <c:pt idx="63">
                  <c:v>2.2911431786684726E-3</c:v>
                </c:pt>
                <c:pt idx="64">
                  <c:v>1.4114240334260342E-3</c:v>
                </c:pt>
                <c:pt idx="65">
                  <c:v>8.5666732076145676E-4</c:v>
                </c:pt>
                <c:pt idx="66">
                  <c:v>5.1229050433866284E-4</c:v>
                </c:pt>
                <c:pt idx="67">
                  <c:v>3.0183515817377884E-4</c:v>
                </c:pt>
                <c:pt idx="68">
                  <c:v>1.7521559550313866E-4</c:v>
                </c:pt>
                <c:pt idx="69">
                  <c:v>1.0021324062170068E-4</c:v>
                </c:pt>
                <c:pt idx="70">
                  <c:v>5.647118060014505E-5</c:v>
                </c:pt>
                <c:pt idx="71">
                  <c:v>3.1352923453685306E-5</c:v>
                </c:pt>
                <c:pt idx="72">
                  <c:v>1.715057285960428E-5</c:v>
                </c:pt>
                <c:pt idx="73">
                  <c:v>9.2433337261519084E-6</c:v>
                </c:pt>
                <c:pt idx="74">
                  <c:v>4.908265532562219E-6</c:v>
                </c:pt>
                <c:pt idx="75">
                  <c:v>2.5678927416828236E-6</c:v>
                </c:pt>
                <c:pt idx="76">
                  <c:v>1.3236559727370386E-6</c:v>
                </c:pt>
                <c:pt idx="77">
                  <c:v>6.7223757115236918E-7</c:v>
                </c:pt>
                <c:pt idx="78">
                  <c:v>3.3637201200879096E-7</c:v>
                </c:pt>
                <c:pt idx="79">
                  <c:v>1.658312362365028E-7</c:v>
                </c:pt>
                <c:pt idx="80">
                  <c:v>8.0549386595885428E-8</c:v>
                </c:pt>
                <c:pt idx="81">
                  <c:v>3.854850595241374E-8</c:v>
                </c:pt>
                <c:pt idx="82">
                  <c:v>1.8176165871132993E-8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8C9-4A92-9074-0144FDA9D077}"/>
            </c:ext>
          </c:extLst>
        </c:ser>
        <c:ser>
          <c:idx val="2"/>
          <c:order val="2"/>
          <c:tx>
            <c:strRef>
              <c:f>'risk return template'!$W$3</c:f>
              <c:strCache>
                <c:ptCount val="1"/>
                <c:pt idx="0">
                  <c:v>tesla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'risk return template'!$T$4:$T$86</c:f>
              <c:numCache>
                <c:formatCode>0%</c:formatCode>
                <c:ptCount val="83"/>
                <c:pt idx="0">
                  <c:v>-0.3</c:v>
                </c:pt>
                <c:pt idx="1">
                  <c:v>-0.28999999999999998</c:v>
                </c:pt>
                <c:pt idx="2">
                  <c:v>-0.28000000000000003</c:v>
                </c:pt>
                <c:pt idx="3">
                  <c:v>-0.27</c:v>
                </c:pt>
                <c:pt idx="4">
                  <c:v>-0.26</c:v>
                </c:pt>
                <c:pt idx="5">
                  <c:v>-0.25</c:v>
                </c:pt>
                <c:pt idx="6">
                  <c:v>-0.24</c:v>
                </c:pt>
                <c:pt idx="7">
                  <c:v>-0.23</c:v>
                </c:pt>
                <c:pt idx="8">
                  <c:v>-0.22</c:v>
                </c:pt>
                <c:pt idx="9">
                  <c:v>-0.21</c:v>
                </c:pt>
                <c:pt idx="10">
                  <c:v>-0.2</c:v>
                </c:pt>
                <c:pt idx="11">
                  <c:v>-0.19</c:v>
                </c:pt>
                <c:pt idx="12">
                  <c:v>-0.18</c:v>
                </c:pt>
                <c:pt idx="13">
                  <c:v>-0.17</c:v>
                </c:pt>
                <c:pt idx="14">
                  <c:v>-0.16</c:v>
                </c:pt>
                <c:pt idx="15">
                  <c:v>-0.15</c:v>
                </c:pt>
                <c:pt idx="16">
                  <c:v>-0.14000000000000001</c:v>
                </c:pt>
                <c:pt idx="17">
                  <c:v>-0.13</c:v>
                </c:pt>
                <c:pt idx="18">
                  <c:v>-0.12</c:v>
                </c:pt>
                <c:pt idx="19">
                  <c:v>-0.11</c:v>
                </c:pt>
                <c:pt idx="20">
                  <c:v>-0.1</c:v>
                </c:pt>
                <c:pt idx="21">
                  <c:v>-0.09</c:v>
                </c:pt>
                <c:pt idx="22">
                  <c:v>-0.08</c:v>
                </c:pt>
                <c:pt idx="23">
                  <c:v>-7.0000000000000007E-2</c:v>
                </c:pt>
                <c:pt idx="24">
                  <c:v>-0.06</c:v>
                </c:pt>
                <c:pt idx="25">
                  <c:v>-0.05</c:v>
                </c:pt>
                <c:pt idx="26">
                  <c:v>-0.04</c:v>
                </c:pt>
                <c:pt idx="27">
                  <c:v>-0.03</c:v>
                </c:pt>
                <c:pt idx="28">
                  <c:v>-0.02</c:v>
                </c:pt>
                <c:pt idx="29">
                  <c:v>-0.01</c:v>
                </c:pt>
                <c:pt idx="30">
                  <c:v>0</c:v>
                </c:pt>
                <c:pt idx="31">
                  <c:v>0.01</c:v>
                </c:pt>
                <c:pt idx="32">
                  <c:v>0.02</c:v>
                </c:pt>
                <c:pt idx="33">
                  <c:v>0.03</c:v>
                </c:pt>
                <c:pt idx="34">
                  <c:v>0.04</c:v>
                </c:pt>
                <c:pt idx="35">
                  <c:v>0.05</c:v>
                </c:pt>
                <c:pt idx="36">
                  <c:v>0.06</c:v>
                </c:pt>
                <c:pt idx="37">
                  <c:v>7.0000000000000007E-2</c:v>
                </c:pt>
                <c:pt idx="38">
                  <c:v>0.08</c:v>
                </c:pt>
                <c:pt idx="39">
                  <c:v>0.09</c:v>
                </c:pt>
                <c:pt idx="40">
                  <c:v>0.1</c:v>
                </c:pt>
                <c:pt idx="41">
                  <c:v>0.11</c:v>
                </c:pt>
                <c:pt idx="42">
                  <c:v>0.12</c:v>
                </c:pt>
                <c:pt idx="43">
                  <c:v>0.13</c:v>
                </c:pt>
                <c:pt idx="44">
                  <c:v>0.14000000000000001</c:v>
                </c:pt>
                <c:pt idx="45">
                  <c:v>0.15</c:v>
                </c:pt>
                <c:pt idx="46">
                  <c:v>0.16</c:v>
                </c:pt>
                <c:pt idx="47">
                  <c:v>0.17</c:v>
                </c:pt>
                <c:pt idx="48">
                  <c:v>0.18</c:v>
                </c:pt>
                <c:pt idx="49">
                  <c:v>0.19</c:v>
                </c:pt>
                <c:pt idx="50">
                  <c:v>0.2</c:v>
                </c:pt>
                <c:pt idx="51">
                  <c:v>0.21</c:v>
                </c:pt>
                <c:pt idx="52">
                  <c:v>0.22</c:v>
                </c:pt>
                <c:pt idx="53">
                  <c:v>0.23</c:v>
                </c:pt>
                <c:pt idx="54">
                  <c:v>0.24</c:v>
                </c:pt>
                <c:pt idx="55">
                  <c:v>0.25</c:v>
                </c:pt>
                <c:pt idx="56">
                  <c:v>0.26</c:v>
                </c:pt>
                <c:pt idx="57">
                  <c:v>0.27000000000000102</c:v>
                </c:pt>
                <c:pt idx="58">
                  <c:v>0.28000000000000103</c:v>
                </c:pt>
                <c:pt idx="59">
                  <c:v>0.29000000000000098</c:v>
                </c:pt>
                <c:pt idx="60">
                  <c:v>0.30000000000000099</c:v>
                </c:pt>
                <c:pt idx="61">
                  <c:v>0.310000000000001</c:v>
                </c:pt>
                <c:pt idx="62">
                  <c:v>0.32000000000000101</c:v>
                </c:pt>
                <c:pt idx="63">
                  <c:v>0.33000000000000101</c:v>
                </c:pt>
                <c:pt idx="64">
                  <c:v>0.34000000000000102</c:v>
                </c:pt>
                <c:pt idx="65">
                  <c:v>0.35000000000000098</c:v>
                </c:pt>
                <c:pt idx="66">
                  <c:v>0.36000000000000099</c:v>
                </c:pt>
                <c:pt idx="67">
                  <c:v>0.37000000000000099</c:v>
                </c:pt>
                <c:pt idx="68">
                  <c:v>0.380000000000001</c:v>
                </c:pt>
                <c:pt idx="69">
                  <c:v>0.39000000000000101</c:v>
                </c:pt>
                <c:pt idx="70">
                  <c:v>0.40000000000000102</c:v>
                </c:pt>
                <c:pt idx="71">
                  <c:v>0.41000000000000097</c:v>
                </c:pt>
                <c:pt idx="72">
                  <c:v>0.42000000000000098</c:v>
                </c:pt>
                <c:pt idx="73">
                  <c:v>0.43000000000000099</c:v>
                </c:pt>
                <c:pt idx="74">
                  <c:v>0.440000000000001</c:v>
                </c:pt>
                <c:pt idx="75">
                  <c:v>0.45000000000000101</c:v>
                </c:pt>
                <c:pt idx="76">
                  <c:v>0.46000000000000102</c:v>
                </c:pt>
                <c:pt idx="77">
                  <c:v>0.47000000000000097</c:v>
                </c:pt>
                <c:pt idx="78">
                  <c:v>0.48000000000000098</c:v>
                </c:pt>
                <c:pt idx="79">
                  <c:v>0.49000000000000099</c:v>
                </c:pt>
                <c:pt idx="80">
                  <c:v>0.500000000000001</c:v>
                </c:pt>
                <c:pt idx="81">
                  <c:v>0.51000000000000101</c:v>
                </c:pt>
                <c:pt idx="82">
                  <c:v>0.52000000000000102</c:v>
                </c:pt>
              </c:numCache>
            </c:numRef>
          </c:xVal>
          <c:yVal>
            <c:numRef>
              <c:f>'risk return template'!$W$4:$W$86</c:f>
              <c:numCache>
                <c:formatCode>General</c:formatCode>
                <c:ptCount val="83"/>
                <c:pt idx="0">
                  <c:v>0.3778679373516613</c:v>
                </c:pt>
                <c:pt idx="1">
                  <c:v>0.41358465331862154</c:v>
                </c:pt>
                <c:pt idx="2">
                  <c:v>0.45154005791328417</c:v>
                </c:pt>
                <c:pt idx="3">
                  <c:v>0.4917401284102158</c:v>
                </c:pt>
                <c:pt idx="4">
                  <c:v>0.5341737139365681</c:v>
                </c:pt>
                <c:pt idx="5">
                  <c:v>0.57881112880953012</c:v>
                </c:pt>
                <c:pt idx="6">
                  <c:v>0.62560286533403775</c:v>
                </c:pt>
                <c:pt idx="7">
                  <c:v>0.67447845655472849</c:v>
                </c:pt>
                <c:pt idx="8">
                  <c:v>0.72534551929956348</c:v>
                </c:pt>
                <c:pt idx="9">
                  <c:v>0.77808900704955131</c:v>
                </c:pt>
                <c:pt idx="10">
                  <c:v>0.83257070068534289</c:v>
                </c:pt>
                <c:pt idx="11">
                  <c:v>0.88862896297794947</c:v>
                </c:pt>
                <c:pt idx="12">
                  <c:v>0.94607877980489763</c:v>
                </c:pt>
                <c:pt idx="13">
                  <c:v>1.0047121075003524</c:v>
                </c:pt>
                <c:pt idx="14">
                  <c:v>1.0642985415225656</c:v>
                </c:pt>
                <c:pt idx="15">
                  <c:v>1.1245863167982277</c:v>
                </c:pt>
                <c:pt idx="16">
                  <c:v>1.1853036447538623</c:v>
                </c:pt>
                <c:pt idx="17">
                  <c:v>1.2461603862604247</c:v>
                </c:pt>
                <c:pt idx="18">
                  <c:v>1.3068500536068302</c:v>
                </c:pt>
                <c:pt idx="19">
                  <c:v>1.3670521283041144</c:v>
                </c:pt>
                <c:pt idx="20">
                  <c:v>1.4264346751392802</c:v>
                </c:pt>
                <c:pt idx="21">
                  <c:v>1.4846572265907885</c:v>
                </c:pt>
                <c:pt idx="22">
                  <c:v>1.5413739056355293</c:v>
                </c:pt>
                <c:pt idx="23">
                  <c:v>1.5962367492710494</c:v>
                </c:pt>
                <c:pt idx="24">
                  <c:v>1.6488991898950878</c:v>
                </c:pt>
                <c:pt idx="25">
                  <c:v>1.6990196471684458</c:v>
                </c:pt>
                <c:pt idx="26">
                  <c:v>1.7462651792669563</c:v>
                </c:pt>
                <c:pt idx="27">
                  <c:v>1.790315139618573</c:v>
                </c:pt>
                <c:pt idx="28">
                  <c:v>1.8308647834179488</c:v>
                </c:pt>
                <c:pt idx="29">
                  <c:v>1.8676287674864851</c:v>
                </c:pt>
                <c:pt idx="30">
                  <c:v>1.9003444874485935</c:v>
                </c:pt>
                <c:pt idx="31">
                  <c:v>1.9287751977454766</c:v>
                </c:pt>
                <c:pt idx="32">
                  <c:v>1.9527128626981285</c:v>
                </c:pt>
                <c:pt idx="33">
                  <c:v>1.9719806906244666</c:v>
                </c:pt>
                <c:pt idx="34">
                  <c:v>1.9864353078459227</c:v>
                </c:pt>
                <c:pt idx="35">
                  <c:v>1.9959685351933638</c:v>
                </c:pt>
                <c:pt idx="36">
                  <c:v>2.0005087362227929</c:v>
                </c:pt>
                <c:pt idx="37">
                  <c:v>2.0000217136372811</c:v>
                </c:pt>
                <c:pt idx="38">
                  <c:v>1.9945111382239895</c:v>
                </c:pt>
                <c:pt idx="39">
                  <c:v>1.9840185027803512</c:v>
                </c:pt>
                <c:pt idx="40">
                  <c:v>1.9686226018383512</c:v>
                </c:pt>
                <c:pt idx="41">
                  <c:v>1.9484385463124512</c:v>
                </c:pt>
                <c:pt idx="42">
                  <c:v>1.9236163303077018</c:v>
                </c:pt>
                <c:pt idx="43">
                  <c:v>1.8943389750482342</c:v>
                </c:pt>
                <c:pt idx="44">
                  <c:v>1.8608202820515687</c:v>
                </c:pt>
                <c:pt idx="45">
                  <c:v>1.8233022341251379</c:v>
                </c:pt>
                <c:pt idx="46">
                  <c:v>1.7820520883617255</c:v>
                </c:pt>
                <c:pt idx="47">
                  <c:v>1.7373592099465576</c:v>
                </c:pt>
                <c:pt idx="48">
                  <c:v>1.6895316991727891</c:v>
                </c:pt>
                <c:pt idx="49">
                  <c:v>1.6388928665338434</c:v>
                </c:pt>
                <c:pt idx="50">
                  <c:v>1.5857776120891789</c:v>
                </c:pt>
                <c:pt idx="51">
                  <c:v>1.530528765482132</c:v>
                </c:pt>
                <c:pt idx="52">
                  <c:v>1.4734934420506312</c:v>
                </c:pt>
                <c:pt idx="53">
                  <c:v>1.4150194684667186</c:v>
                </c:pt>
                <c:pt idx="54">
                  <c:v>1.3554519283467019</c:v>
                </c:pt>
                <c:pt idx="55">
                  <c:v>1.2951298743899837</c:v>
                </c:pt>
                <c:pt idx="56">
                  <c:v>1.2343832489491486</c:v>
                </c:pt>
                <c:pt idx="57">
                  <c:v>1.173530049639367</c:v>
                </c:pt>
                <c:pt idx="58">
                  <c:v>1.1128737708046246</c:v>
                </c:pt>
                <c:pt idx="59">
                  <c:v>1.0527011455206972</c:v>
                </c:pt>
                <c:pt idx="60">
                  <c:v>0.99328020648172466</c:v>
                </c:pt>
                <c:pt idx="61">
                  <c:v>0.93485867773665388</c:v>
                </c:pt>
                <c:pt idx="62">
                  <c:v>0.87766270295711946</c:v>
                </c:pt>
                <c:pt idx="63">
                  <c:v>0.82189590986189476</c:v>
                </c:pt>
                <c:pt idx="64">
                  <c:v>0.76773880471526312</c:v>
                </c:pt>
                <c:pt idx="65">
                  <c:v>0.7153484855623875</c:v>
                </c:pt>
                <c:pt idx="66">
                  <c:v>0.66485865815177159</c:v>
                </c:pt>
                <c:pt idx="67">
                  <c:v>0.61637993439241368</c:v>
                </c:pt>
                <c:pt idx="68">
                  <c:v>0.57000038975132716</c:v>
                </c:pt>
                <c:pt idx="69">
                  <c:v>0.52578635324651124</c:v>
                </c:pt>
                <c:pt idx="70">
                  <c:v>0.4837834016431416</c:v>
                </c:pt>
                <c:pt idx="71">
                  <c:v>0.44401752811084932</c:v>
                </c:pt>
                <c:pt idx="72">
                  <c:v>0.40649645492518793</c:v>
                </c:pt>
                <c:pt idx="73">
                  <c:v>0.37121105975990765</c:v>
                </c:pt>
                <c:pt idx="74">
                  <c:v>0.33813688566906092</c:v>
                </c:pt>
                <c:pt idx="75">
                  <c:v>0.30723570593970662</c:v>
                </c:pt>
                <c:pt idx="76">
                  <c:v>0.27845711653962807</c:v>
                </c:pt>
                <c:pt idx="77">
                  <c:v>0.25174013081725088</c:v>
                </c:pt>
                <c:pt idx="78">
                  <c:v>0.22701475335703614</c:v>
                </c:pt>
                <c:pt idx="79">
                  <c:v>0.20420351237648063</c:v>
                </c:pt>
                <c:pt idx="80">
                  <c:v>0.18322293269522413</c:v>
                </c:pt>
                <c:pt idx="81">
                  <c:v>0.16398493404064138</c:v>
                </c:pt>
                <c:pt idx="82">
                  <c:v>0.14639814221034303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8C9-4A92-9074-0144FDA9D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144384"/>
        <c:axId val="114145920"/>
      </c:scatterChart>
      <c:valAx>
        <c:axId val="114144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145920"/>
        <c:crosses val="autoZero"/>
        <c:crossBetween val="midCat"/>
      </c:valAx>
      <c:valAx>
        <c:axId val="11414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144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438150</xdr:colOff>
      <xdr:row>35</xdr:row>
      <xdr:rowOff>142875</xdr:rowOff>
    </xdr:from>
    <xdr:to>
      <xdr:col>13</xdr:col>
      <xdr:colOff>123825</xdr:colOff>
      <xdr:row>50</xdr:row>
      <xdr:rowOff>28575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98425</xdr:colOff>
      <xdr:row>0</xdr:row>
      <xdr:rowOff>126999</xdr:rowOff>
    </xdr:from>
    <xdr:to>
      <xdr:col>38</xdr:col>
      <xdr:colOff>508000</xdr:colOff>
      <xdr:row>27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F15207-9CC5-42DB-ACA6-B23A4361B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8"/>
  <sheetViews>
    <sheetView tabSelected="1" topLeftCell="Q1" workbookViewId="0">
      <selection activeCell="W16" sqref="W16"/>
    </sheetView>
  </sheetViews>
  <sheetFormatPr defaultRowHeight="14.5" x14ac:dyDescent="0.35"/>
  <cols>
    <col min="1" max="1" width="10.7265625" style="45" hidden="1" customWidth="1"/>
    <col min="2" max="4" width="16" style="45" hidden="1" customWidth="1"/>
    <col min="5" max="5" width="17.453125" style="11" hidden="1" customWidth="1"/>
    <col min="6" max="9" width="15.26953125" style="1" hidden="1" customWidth="1"/>
    <col min="10" max="10" width="24.7265625" hidden="1" customWidth="1"/>
    <col min="11" max="11" width="22" style="1" hidden="1" customWidth="1"/>
    <col min="12" max="12" width="27.1796875" style="1" hidden="1" customWidth="1"/>
    <col min="13" max="13" width="15.453125" style="1" hidden="1" customWidth="1"/>
    <col min="14" max="14" width="15" hidden="1" customWidth="1"/>
    <col min="15" max="15" width="14.453125" hidden="1" customWidth="1"/>
    <col min="16" max="16" width="19.1796875" hidden="1" customWidth="1"/>
  </cols>
  <sheetData>
    <row r="1" spans="1:23" s="39" customFormat="1" x14ac:dyDescent="0.35">
      <c r="A1" s="45"/>
      <c r="B1" s="45"/>
      <c r="C1" s="45"/>
      <c r="D1" s="45"/>
      <c r="E1" s="11"/>
      <c r="F1" s="1"/>
      <c r="G1" s="1"/>
      <c r="H1" s="1"/>
      <c r="I1" s="1"/>
      <c r="K1" s="1"/>
      <c r="L1" s="1"/>
      <c r="M1" s="1"/>
      <c r="Q1" s="39" t="s">
        <v>42</v>
      </c>
    </row>
    <row r="2" spans="1:23" ht="15" thickBot="1" x14ac:dyDescent="0.4">
      <c r="A2" s="11" t="s">
        <v>0</v>
      </c>
      <c r="B2" s="11" t="s">
        <v>36</v>
      </c>
      <c r="C2" s="11" t="s">
        <v>37</v>
      </c>
      <c r="D2" s="11" t="s">
        <v>38</v>
      </c>
      <c r="E2" s="41" t="s">
        <v>33</v>
      </c>
      <c r="F2" s="20" t="s">
        <v>39</v>
      </c>
      <c r="G2" s="20" t="s">
        <v>17</v>
      </c>
      <c r="H2" s="20" t="s">
        <v>18</v>
      </c>
      <c r="I2" s="20" t="s">
        <v>5</v>
      </c>
      <c r="J2" s="3"/>
      <c r="K2" s="11" t="s">
        <v>36</v>
      </c>
      <c r="L2" s="11" t="s">
        <v>37</v>
      </c>
      <c r="M2" s="11" t="s">
        <v>38</v>
      </c>
      <c r="Q2" s="11" t="s">
        <v>36</v>
      </c>
      <c r="R2" s="11" t="s">
        <v>37</v>
      </c>
      <c r="S2" s="11" t="s">
        <v>38</v>
      </c>
    </row>
    <row r="3" spans="1:23" ht="15" thickBot="1" x14ac:dyDescent="0.4">
      <c r="A3" s="42">
        <v>42795</v>
      </c>
      <c r="B3" s="11">
        <v>31.734950999999999</v>
      </c>
      <c r="C3" s="11">
        <v>108.584557</v>
      </c>
      <c r="D3" s="11">
        <v>55.66</v>
      </c>
      <c r="E3" s="43">
        <v>2362.7199999999998</v>
      </c>
      <c r="F3" s="21">
        <f>(B4-B3)/B3</f>
        <v>2.2178386221551011E-3</v>
      </c>
      <c r="G3" s="21">
        <f t="shared" ref="G3:I3" si="0">(C4-C3)/C3</f>
        <v>1.9490322182739134E-2</v>
      </c>
      <c r="H3" s="21">
        <f t="shared" si="0"/>
        <v>0.12853034495149132</v>
      </c>
      <c r="I3" s="21">
        <f t="shared" si="0"/>
        <v>9.0912169025529985E-3</v>
      </c>
      <c r="J3" s="2" t="s">
        <v>1</v>
      </c>
      <c r="K3" s="9">
        <f>AVERAGE(F3:F61)</f>
        <v>8.5885955885840314E-3</v>
      </c>
      <c r="L3" s="9">
        <f t="shared" ref="L3:M3" si="1">AVERAGE(G3:G61)</f>
        <v>8.836275085352523E-3</v>
      </c>
      <c r="M3" s="9">
        <f t="shared" si="1"/>
        <v>6.4032116407695364E-2</v>
      </c>
      <c r="Q3" s="47">
        <f>_xlfn.NORM.DIST(0%, K3,K4,TRUE)</f>
        <v>0.454025814983818</v>
      </c>
      <c r="R3" s="47">
        <f>_xlfn.NORM.DIST(0%, L3,L4,TRUE)</f>
        <v>0.45712067462259293</v>
      </c>
      <c r="S3" s="47">
        <f>_xlfn.NORM.DIST(0%, M3,M4,TRUE)</f>
        <v>0.37404580351707939</v>
      </c>
      <c r="T3" t="s">
        <v>41</v>
      </c>
      <c r="U3" t="s">
        <v>40</v>
      </c>
      <c r="V3" t="s">
        <v>37</v>
      </c>
      <c r="W3" t="s">
        <v>38</v>
      </c>
    </row>
    <row r="4" spans="1:23" ht="15" thickBot="1" x14ac:dyDescent="0.4">
      <c r="A4" s="42">
        <v>42826</v>
      </c>
      <c r="B4" s="11">
        <v>31.805333999999998</v>
      </c>
      <c r="C4" s="11">
        <v>110.70090500000001</v>
      </c>
      <c r="D4" s="11">
        <v>62.813999000000003</v>
      </c>
      <c r="E4" s="43">
        <v>2384.1999999999998</v>
      </c>
      <c r="F4" s="21">
        <f t="shared" ref="F4:F61" si="2">(B5-B4)/B4</f>
        <v>-1.1067954827953758E-3</v>
      </c>
      <c r="G4" s="21">
        <f t="shared" ref="G4:G61" si="3">(C5-C4)/C4</f>
        <v>-6.6262990352246934E-2</v>
      </c>
      <c r="H4" s="21">
        <f t="shared" ref="H4:H61" si="4">(D5-D4)/D4</f>
        <v>8.5777121115947444E-2</v>
      </c>
      <c r="I4" s="21">
        <f t="shared" ref="I4:I61" si="5">(E5-E4)/E4</f>
        <v>1.1576210049492646E-2</v>
      </c>
      <c r="J4" s="5" t="s">
        <v>2</v>
      </c>
      <c r="K4" s="9">
        <f>STDEV(F3:F61)</f>
        <v>7.4362417176555229E-2</v>
      </c>
      <c r="L4" s="9">
        <f t="shared" ref="L4:M4" si="6">STDEV(G3:G61)</f>
        <v>8.2052641083844843E-2</v>
      </c>
      <c r="M4" s="9">
        <f t="shared" si="6"/>
        <v>0.19937963846588833</v>
      </c>
      <c r="Q4" t="s">
        <v>43</v>
      </c>
      <c r="T4" s="46">
        <v>-0.3</v>
      </c>
      <c r="U4">
        <f>_xlfn.NORM.DIST(T4, $K$3,$K$4,FALSE)</f>
        <v>9.7748998373818033E-4</v>
      </c>
      <c r="V4">
        <f>_xlfn.NORM.DIST(T4,$L$3,$L$4,FALSE)</f>
        <v>4.0788520666819976E-3</v>
      </c>
      <c r="W4">
        <f>_xlfn.NORM.DIST(T4,$M$3,$M$4,FALSE)</f>
        <v>0.3778679373516613</v>
      </c>
    </row>
    <row r="5" spans="1:23" ht="15" thickBot="1" x14ac:dyDescent="0.4">
      <c r="A5" s="42">
        <v>42856</v>
      </c>
      <c r="B5" s="11">
        <v>31.770132</v>
      </c>
      <c r="C5" s="11">
        <v>103.365532</v>
      </c>
      <c r="D5" s="11">
        <v>68.202003000000005</v>
      </c>
      <c r="E5" s="43">
        <v>2411.8000000000002</v>
      </c>
      <c r="F5" s="21">
        <f t="shared" si="2"/>
        <v>-5.8681499969845952E-2</v>
      </c>
      <c r="G5" s="21">
        <f t="shared" si="3"/>
        <v>-1.5656911628917108E-2</v>
      </c>
      <c r="H5" s="21">
        <f t="shared" si="4"/>
        <v>6.0408724359605689E-2</v>
      </c>
      <c r="I5" s="21">
        <f t="shared" si="5"/>
        <v>4.81383199270241E-3</v>
      </c>
      <c r="K5" s="49">
        <f t="shared" ref="K5:L5" si="7">K4/K3</f>
        <v>8.6582743836952591</v>
      </c>
      <c r="L5" s="49">
        <f t="shared" si="7"/>
        <v>9.28588577101449</v>
      </c>
      <c r="M5" s="49">
        <f>M4/M3</f>
        <v>3.1137443153749471</v>
      </c>
      <c r="Q5" s="48">
        <f>1-_xlfn.NORM.DIST(12%,K3,K4,TRUE)</f>
        <v>6.7037799476287629E-2</v>
      </c>
      <c r="R5" s="48">
        <f>1-_xlfn.NORM.DIST(12%, L3,L4,TRUE)</f>
        <v>8.7742960568190198E-2</v>
      </c>
      <c r="S5" s="48">
        <f>1-_xlfn.NORM.DIST(12%, M3,M4,TRUE)</f>
        <v>0.38946637044426669</v>
      </c>
      <c r="T5" s="46">
        <v>-0.28999999999999998</v>
      </c>
      <c r="U5" s="39">
        <f t="shared" ref="U5:U68" si="8">_xlfn.NORM.DIST(T5, $K$3,$K$4,FALSE)</f>
        <v>1.6925571513055349E-3</v>
      </c>
      <c r="V5" s="39">
        <f t="shared" ref="V5:V68" si="9">_xlfn.NORM.DIST(T5,$L$3,$L$4,FALSE)</f>
        <v>6.4051626475136771E-3</v>
      </c>
      <c r="W5" s="39">
        <f t="shared" ref="W5:W68" si="10">_xlfn.NORM.DIST(T5,$M$3,$M$4,FALSE)</f>
        <v>0.41358465331862154</v>
      </c>
    </row>
    <row r="6" spans="1:23" ht="15" thickBot="1" x14ac:dyDescent="0.4">
      <c r="A6" s="42">
        <v>42887</v>
      </c>
      <c r="B6" s="11">
        <v>29.905812999999998</v>
      </c>
      <c r="C6" s="11">
        <v>101.747147</v>
      </c>
      <c r="D6" s="11">
        <v>72.321999000000005</v>
      </c>
      <c r="E6" s="43">
        <v>2423.41</v>
      </c>
      <c r="F6" s="21">
        <f t="shared" si="2"/>
        <v>5.1274379332205494E-2</v>
      </c>
      <c r="G6" s="21">
        <f t="shared" si="3"/>
        <v>3.4635339701465991E-2</v>
      </c>
      <c r="H6" s="21">
        <f t="shared" si="4"/>
        <v>-0.10547273451332563</v>
      </c>
      <c r="I6" s="21">
        <f t="shared" si="5"/>
        <v>1.9348768883515513E-2</v>
      </c>
      <c r="J6" s="7" t="s">
        <v>4</v>
      </c>
      <c r="K6" s="11" t="s">
        <v>36</v>
      </c>
      <c r="L6" s="11" t="s">
        <v>37</v>
      </c>
      <c r="M6" s="11" t="s">
        <v>38</v>
      </c>
      <c r="T6" s="46">
        <v>-0.28000000000000003</v>
      </c>
      <c r="U6" s="39">
        <f t="shared" si="8"/>
        <v>2.8781976477230734E-3</v>
      </c>
      <c r="V6" s="39">
        <f t="shared" si="9"/>
        <v>9.9099573193548313E-3</v>
      </c>
      <c r="W6" s="39">
        <f t="shared" si="10"/>
        <v>0.45154005791328417</v>
      </c>
    </row>
    <row r="7" spans="1:23" ht="15" thickBot="1" x14ac:dyDescent="0.4">
      <c r="A7" s="42">
        <v>42917</v>
      </c>
      <c r="B7" s="11">
        <v>31.439215000000001</v>
      </c>
      <c r="C7" s="11">
        <v>105.27119399999999</v>
      </c>
      <c r="D7" s="11">
        <v>64.694000000000003</v>
      </c>
      <c r="E7" s="43">
        <v>2470.3000000000002</v>
      </c>
      <c r="F7" s="21">
        <f t="shared" si="2"/>
        <v>-1.1276871893907005E-2</v>
      </c>
      <c r="G7" s="21">
        <f t="shared" si="3"/>
        <v>-7.2565824607251944E-2</v>
      </c>
      <c r="H7" s="21">
        <f t="shared" si="4"/>
        <v>0.10025659257427279</v>
      </c>
      <c r="I7" s="21">
        <f t="shared" si="5"/>
        <v>5.4649232886690234E-4</v>
      </c>
      <c r="J7" s="6" t="s">
        <v>22</v>
      </c>
      <c r="K7" s="10">
        <v>1</v>
      </c>
      <c r="L7" s="10"/>
      <c r="M7" s="10"/>
      <c r="O7" t="s">
        <v>3</v>
      </c>
      <c r="T7" s="46">
        <v>-0.27</v>
      </c>
      <c r="U7" s="39">
        <f t="shared" si="8"/>
        <v>4.8066680576779527E-3</v>
      </c>
      <c r="V7" s="39">
        <f t="shared" si="9"/>
        <v>1.5106463982889501E-2</v>
      </c>
      <c r="W7" s="39">
        <f t="shared" si="10"/>
        <v>0.4917401284102158</v>
      </c>
    </row>
    <row r="8" spans="1:23" ht="15" thickBot="1" x14ac:dyDescent="0.4">
      <c r="A8" s="42">
        <v>42948</v>
      </c>
      <c r="B8" s="11">
        <v>31.084679000000001</v>
      </c>
      <c r="C8" s="11">
        <v>97.632103000000001</v>
      </c>
      <c r="D8" s="11">
        <v>71.180000000000007</v>
      </c>
      <c r="E8" s="43">
        <v>2471.65</v>
      </c>
      <c r="F8" s="21">
        <f t="shared" si="2"/>
        <v>9.3979352336242536E-2</v>
      </c>
      <c r="G8" s="21">
        <f t="shared" si="3"/>
        <v>-2.5988070747590131E-2</v>
      </c>
      <c r="H8" s="21">
        <f t="shared" si="4"/>
        <v>-4.1584700758640208E-2</v>
      </c>
      <c r="I8" s="21">
        <f t="shared" si="5"/>
        <v>1.9302894827342074E-2</v>
      </c>
      <c r="J8" s="6" t="s">
        <v>23</v>
      </c>
      <c r="K8" s="18">
        <f>IFERROR(IF(OR(CORREL(F3:F62, G3:G62)&lt;&gt;0,F3),CORREL(F3:F62, G3:G62),""),"")</f>
        <v>0.1758729614449249</v>
      </c>
      <c r="L8" s="10">
        <v>1</v>
      </c>
      <c r="M8" s="10"/>
      <c r="T8" s="46">
        <v>-0.26</v>
      </c>
      <c r="U8" s="39">
        <f t="shared" si="8"/>
        <v>7.8834060152851351E-3</v>
      </c>
      <c r="V8" s="39">
        <f t="shared" si="9"/>
        <v>2.2688368584692455E-2</v>
      </c>
      <c r="W8" s="39">
        <f t="shared" si="10"/>
        <v>0.5341737139365681</v>
      </c>
    </row>
    <row r="9" spans="1:23" ht="15" thickBot="1" x14ac:dyDescent="0.4">
      <c r="A9" s="42">
        <v>42979</v>
      </c>
      <c r="B9" s="11">
        <v>34.005997000000001</v>
      </c>
      <c r="C9" s="11">
        <v>95.094832999999994</v>
      </c>
      <c r="D9" s="11">
        <v>68.220000999999996</v>
      </c>
      <c r="E9" s="43">
        <v>2519.36</v>
      </c>
      <c r="F9" s="21">
        <f t="shared" si="2"/>
        <v>0.19459029535290484</v>
      </c>
      <c r="G9" s="21">
        <f t="shared" si="3"/>
        <v>-7.7102717031954102E-3</v>
      </c>
      <c r="H9" s="21">
        <f t="shared" si="4"/>
        <v>-2.8056302725647849E-2</v>
      </c>
      <c r="I9" s="21">
        <f t="shared" si="5"/>
        <v>2.218817477454595E-2</v>
      </c>
      <c r="J9" s="6" t="s">
        <v>24</v>
      </c>
      <c r="K9" s="18">
        <f>IFERROR(IF(OR(CORREL(F3:F62, H3:H62)&lt;&gt;0,F4),CORREL(F3:F62, H3:H62),""),"")</f>
        <v>0.1594426380450078</v>
      </c>
      <c r="L9" s="18">
        <f>IFERROR(IF(OR(CORREL(G3:G62, H3:H62)&lt;&gt;0,G3),CORREL(G3:G62, H3:H62),""),"")</f>
        <v>0.25630276725699264</v>
      </c>
      <c r="M9" s="10">
        <v>1</v>
      </c>
      <c r="T9" s="46">
        <v>-0.25</v>
      </c>
      <c r="U9" s="39">
        <f t="shared" si="8"/>
        <v>1.269784153966548E-2</v>
      </c>
      <c r="V9" s="39">
        <f t="shared" si="9"/>
        <v>3.3573230492124809E-2</v>
      </c>
      <c r="W9" s="39">
        <f t="shared" si="10"/>
        <v>0.57881112880953012</v>
      </c>
    </row>
    <row r="10" spans="1:23" ht="15" thickBot="1" x14ac:dyDescent="0.4">
      <c r="A10" s="42">
        <v>43009</v>
      </c>
      <c r="B10" s="11">
        <v>40.623233999999997</v>
      </c>
      <c r="C10" s="11">
        <v>94.361626000000001</v>
      </c>
      <c r="D10" s="11">
        <v>66.305999999999997</v>
      </c>
      <c r="E10" s="43">
        <v>2575.2600000000002</v>
      </c>
      <c r="F10" s="21">
        <f t="shared" si="2"/>
        <v>-1.4288768836080311E-2</v>
      </c>
      <c r="G10" s="21">
        <f t="shared" si="3"/>
        <v>7.166963189040422E-2</v>
      </c>
      <c r="H10" s="21">
        <f t="shared" si="4"/>
        <v>-6.8410098633607738E-2</v>
      </c>
      <c r="I10" s="21">
        <f t="shared" si="5"/>
        <v>2.8082601368405406E-2</v>
      </c>
      <c r="J10" s="8"/>
      <c r="K10" s="15"/>
      <c r="L10" s="15"/>
      <c r="M10" s="15"/>
      <c r="N10" s="16"/>
      <c r="O10" s="16"/>
      <c r="T10" s="46">
        <v>-0.24</v>
      </c>
      <c r="U10" s="39">
        <f t="shared" si="8"/>
        <v>2.0085939829952722E-2</v>
      </c>
      <c r="V10" s="39">
        <f t="shared" si="9"/>
        <v>4.8947713460717496E-2</v>
      </c>
      <c r="W10" s="39">
        <f t="shared" si="10"/>
        <v>0.62560286533403775</v>
      </c>
    </row>
    <row r="11" spans="1:23" ht="15" thickBot="1" x14ac:dyDescent="0.4">
      <c r="A11" s="42">
        <v>43040</v>
      </c>
      <c r="B11" s="11">
        <v>40.042777999999998</v>
      </c>
      <c r="C11" s="11">
        <v>101.124489</v>
      </c>
      <c r="D11" s="11">
        <v>61.77</v>
      </c>
      <c r="E11" s="43">
        <v>2647.58</v>
      </c>
      <c r="F11" s="21">
        <f t="shared" si="2"/>
        <v>3.5538518331570408E-2</v>
      </c>
      <c r="G11" s="21">
        <f t="shared" si="3"/>
        <v>2.5663032027781169E-2</v>
      </c>
      <c r="H11" s="21">
        <f t="shared" si="4"/>
        <v>8.0945442771571952E-3</v>
      </c>
      <c r="I11" s="21">
        <f t="shared" si="5"/>
        <v>9.8316198188535195E-3</v>
      </c>
      <c r="J11" s="12"/>
      <c r="K11" s="50" t="s">
        <v>29</v>
      </c>
      <c r="L11" s="50"/>
      <c r="M11" s="13"/>
      <c r="N11" s="14"/>
      <c r="O11" s="14"/>
      <c r="T11" s="46">
        <v>-0.23</v>
      </c>
      <c r="U11" s="39">
        <f t="shared" si="8"/>
        <v>3.1203309391201348E-2</v>
      </c>
      <c r="V11" s="39">
        <f t="shared" si="9"/>
        <v>7.0310647882951202E-2</v>
      </c>
      <c r="W11" s="39">
        <f t="shared" si="10"/>
        <v>0.67447845655472849</v>
      </c>
    </row>
    <row r="12" spans="1:23" ht="15" thickBot="1" x14ac:dyDescent="0.4">
      <c r="A12" s="42">
        <v>43070</v>
      </c>
      <c r="B12" s="11">
        <v>41.465839000000003</v>
      </c>
      <c r="C12" s="11">
        <v>103.71965</v>
      </c>
      <c r="D12" s="11">
        <v>62.27</v>
      </c>
      <c r="E12" s="43">
        <v>2673.61</v>
      </c>
      <c r="F12" s="21">
        <f t="shared" si="2"/>
        <v>4.289422432764467E-2</v>
      </c>
      <c r="G12" s="21">
        <f t="shared" si="3"/>
        <v>1.892077345035394E-2</v>
      </c>
      <c r="H12" s="21">
        <f t="shared" si="4"/>
        <v>0.13797976553717667</v>
      </c>
      <c r="I12" s="21">
        <f t="shared" si="5"/>
        <v>5.6178724645703677E-2</v>
      </c>
      <c r="J12" s="12"/>
      <c r="K12" s="12" t="s">
        <v>10</v>
      </c>
      <c r="L12" s="12" t="s">
        <v>11</v>
      </c>
      <c r="M12" s="13"/>
      <c r="N12" s="14"/>
      <c r="O12" s="14"/>
      <c r="T12" s="46">
        <v>-0.22</v>
      </c>
      <c r="U12" s="39">
        <f t="shared" si="8"/>
        <v>4.7605310576177173E-2</v>
      </c>
      <c r="V12" s="39">
        <f t="shared" si="9"/>
        <v>9.9508276530495363E-2</v>
      </c>
      <c r="W12" s="39">
        <f t="shared" si="10"/>
        <v>0.72534551929956348</v>
      </c>
    </row>
    <row r="13" spans="1:23" ht="15" thickBot="1" x14ac:dyDescent="0.4">
      <c r="A13" s="42">
        <v>43101</v>
      </c>
      <c r="B13" s="11">
        <v>43.244484</v>
      </c>
      <c r="C13" s="11">
        <v>105.682106</v>
      </c>
      <c r="D13" s="11">
        <v>70.861999999999995</v>
      </c>
      <c r="E13" s="43">
        <v>2823.81</v>
      </c>
      <c r="F13" s="21">
        <f t="shared" si="2"/>
        <v>2.3888780821156218E-2</v>
      </c>
      <c r="G13" s="21">
        <f t="shared" si="3"/>
        <v>-5.0703853308903618E-2</v>
      </c>
      <c r="H13" s="21">
        <f t="shared" si="4"/>
        <v>-3.1751855719567609E-2</v>
      </c>
      <c r="I13" s="21">
        <f t="shared" si="5"/>
        <v>-3.8947379604151844E-2</v>
      </c>
      <c r="J13" s="12" t="s">
        <v>25</v>
      </c>
      <c r="K13" s="19">
        <f>IFERROR(IF(OR(10%*K3+ 90%*L3),10%*K3+ 90%*L3,""),"")</f>
        <v>8.8115071356756752E-3</v>
      </c>
      <c r="L13" s="17">
        <f>IFERROR(IF(OR(SQRT(10%^2*$K$4^2+90%^2*$L$4^2+2*10%*90%*$K$8*$K$4*$L$4)&lt;&gt;0, $K$3),SQRT(10%^2*$K$4^2+90%^2*$L$4^2+2*10%*90%*$K$8*$K$4*$L$4),""),"")</f>
        <v>7.5510879852856636E-2</v>
      </c>
      <c r="M13" s="17"/>
      <c r="N13" s="14"/>
      <c r="O13" s="14"/>
      <c r="T13" s="46">
        <v>-0.21</v>
      </c>
      <c r="U13" s="39">
        <f t="shared" si="8"/>
        <v>7.1327400069879768E-2</v>
      </c>
      <c r="V13" s="39">
        <f t="shared" si="9"/>
        <v>0.13875438689769071</v>
      </c>
      <c r="W13" s="39">
        <f t="shared" si="10"/>
        <v>0.77808900704955131</v>
      </c>
    </row>
    <row r="14" spans="1:23" ht="15" thickBot="1" x14ac:dyDescent="0.4">
      <c r="A14" s="42">
        <v>43132</v>
      </c>
      <c r="B14" s="11">
        <v>44.277541999999997</v>
      </c>
      <c r="C14" s="11">
        <v>100.323616</v>
      </c>
      <c r="D14" s="11">
        <v>68.611999999999995</v>
      </c>
      <c r="E14" s="43">
        <v>2713.83</v>
      </c>
      <c r="F14" s="21">
        <f t="shared" si="2"/>
        <v>6.3771877851756226E-2</v>
      </c>
      <c r="G14" s="21">
        <f t="shared" si="3"/>
        <v>-2.6366852646140665E-2</v>
      </c>
      <c r="H14" s="21">
        <f t="shared" si="4"/>
        <v>-0.22424645834547885</v>
      </c>
      <c r="I14" s="21">
        <f t="shared" si="5"/>
        <v>-2.6884513768364281E-2</v>
      </c>
      <c r="J14" s="12" t="s">
        <v>26</v>
      </c>
      <c r="K14" s="19">
        <f>IFERROR(IF(OR(50%*$K$3+ 50%*$L$3),50%*$K$3+ 50%*$L$3,""),"")</f>
        <v>8.7124353369682772E-3</v>
      </c>
      <c r="L14" s="17">
        <f>IFERROR(IF(OR(SQRT(50%^2*$K$4^2+50%^2*$L$4^2+2*50%*50%*$K$8*$K$4*$L$4)&lt;&gt;0, $K$3),SQRT(50%^2*$K$4^2+50%^2*$L$4^2+2*50%*50%*$K$8*$K$4*$L$4),""),"")</f>
        <v>6.0017975290256972E-2</v>
      </c>
      <c r="M14" s="17"/>
      <c r="N14" s="14"/>
      <c r="O14" s="14"/>
      <c r="T14" s="46">
        <v>-0.2</v>
      </c>
      <c r="U14" s="39">
        <f t="shared" si="8"/>
        <v>0.10495512030420315</v>
      </c>
      <c r="V14" s="39">
        <f t="shared" si="9"/>
        <v>0.19062666720276078</v>
      </c>
      <c r="W14" s="39">
        <f t="shared" si="10"/>
        <v>0.83257070068534289</v>
      </c>
    </row>
    <row r="15" spans="1:23" ht="15" thickBot="1" x14ac:dyDescent="0.4">
      <c r="A15" s="42">
        <v>43160</v>
      </c>
      <c r="B15" s="11">
        <v>47.101204000000003</v>
      </c>
      <c r="C15" s="11">
        <v>97.678398000000001</v>
      </c>
      <c r="D15" s="11">
        <v>53.226002000000001</v>
      </c>
      <c r="E15" s="43">
        <v>2640.87</v>
      </c>
      <c r="F15" s="21">
        <f t="shared" si="2"/>
        <v>-8.8326192256146935E-3</v>
      </c>
      <c r="G15" s="21">
        <f t="shared" si="3"/>
        <v>-1.0952165697884961E-3</v>
      </c>
      <c r="H15" s="21">
        <f t="shared" si="4"/>
        <v>0.10434743905807532</v>
      </c>
      <c r="I15" s="21">
        <f t="shared" si="5"/>
        <v>2.718801001185326E-3</v>
      </c>
      <c r="J15" s="12" t="s">
        <v>27</v>
      </c>
      <c r="K15" s="19">
        <f>IFERROR(IF(OR(90%*$K$3+ 10%*$L$3),90%*$K$3+ 10%*$L$3,""),"")</f>
        <v>8.6133635382608809E-3</v>
      </c>
      <c r="L15" s="17">
        <f>IFERROR(IF(OR(SQRT(90%^2*$K$4^2+10%^2*$L$4^2+2*90%*10%*$K$8*$K$4*$L$4)&lt;&gt;0, $K$3),SQRT(90%^2*$K$4^2+10%^2*$L$4^2+2*90%*10%*$K$8*$K$4*$L$4),""),"")</f>
        <v>6.8844749398608227E-2</v>
      </c>
      <c r="M15" s="17"/>
      <c r="N15" s="14"/>
      <c r="O15" s="14"/>
      <c r="T15" s="46">
        <v>-0.19</v>
      </c>
      <c r="U15" s="39">
        <f t="shared" si="8"/>
        <v>0.15166910122115043</v>
      </c>
      <c r="V15" s="39">
        <f t="shared" si="9"/>
        <v>0.25802988037162394</v>
      </c>
      <c r="W15" s="39">
        <f t="shared" si="10"/>
        <v>0.88862896297794947</v>
      </c>
    </row>
    <row r="16" spans="1:23" ht="15" thickBot="1" x14ac:dyDescent="0.4">
      <c r="A16" s="42">
        <v>43191</v>
      </c>
      <c r="B16" s="11">
        <v>46.685177000000003</v>
      </c>
      <c r="C16" s="11">
        <v>97.571419000000006</v>
      </c>
      <c r="D16" s="11">
        <v>58.779998999999997</v>
      </c>
      <c r="E16" s="43">
        <v>2648.05</v>
      </c>
      <c r="F16" s="21">
        <f t="shared" si="2"/>
        <v>6.9353191056767183E-2</v>
      </c>
      <c r="G16" s="21">
        <f t="shared" si="3"/>
        <v>-8.5717416900537909E-3</v>
      </c>
      <c r="H16" s="21">
        <f t="shared" si="4"/>
        <v>-3.1201089336527484E-2</v>
      </c>
      <c r="I16" s="21">
        <f t="shared" si="5"/>
        <v>2.1608353316591378E-2</v>
      </c>
      <c r="J16" s="12" t="s">
        <v>28</v>
      </c>
      <c r="K16" s="19">
        <f>IFERROR(IF(OR(100%*$K$3+ 0%*$L$3),100%*$K$3+ 0%*$L$3,""),"")</f>
        <v>8.5885955885840314E-3</v>
      </c>
      <c r="L16" s="17">
        <f>IFERROR(IF(OR(SQRT(100%^2*$K$4^2+0%^2*$L$4^2+2*100%*0%*$K$8*$K$4*$L$4)&lt;&gt;0, $K$3),SQRT(100%^2*$K$4^2+0%^2*$L$4^2+2*100%*0%*$K$8*$K$4*$L$4),""),"")</f>
        <v>7.4362417176555229E-2</v>
      </c>
      <c r="M16" s="17"/>
      <c r="N16" s="14"/>
      <c r="O16" s="14"/>
      <c r="T16" s="46">
        <v>-0.18</v>
      </c>
      <c r="U16" s="39">
        <f t="shared" si="8"/>
        <v>0.21524686816718774</v>
      </c>
      <c r="V16" s="39">
        <f t="shared" si="9"/>
        <v>0.34411670904721675</v>
      </c>
      <c r="W16" s="39">
        <f t="shared" si="10"/>
        <v>0.94607877980489763</v>
      </c>
    </row>
    <row r="17" spans="1:23" ht="15" thickBot="1" x14ac:dyDescent="0.4">
      <c r="A17" s="42">
        <v>43221</v>
      </c>
      <c r="B17" s="11">
        <v>49.922942999999997</v>
      </c>
      <c r="C17" s="11">
        <v>96.735061999999999</v>
      </c>
      <c r="D17" s="11">
        <v>56.945999</v>
      </c>
      <c r="E17" s="43">
        <v>2705.27</v>
      </c>
      <c r="F17" s="21">
        <f t="shared" si="2"/>
        <v>-9.4259186602841036E-2</v>
      </c>
      <c r="G17" s="21">
        <f t="shared" si="3"/>
        <v>5.3684609206122204E-2</v>
      </c>
      <c r="H17" s="21">
        <f t="shared" si="4"/>
        <v>0.20447436526664498</v>
      </c>
      <c r="I17" s="21">
        <f t="shared" si="5"/>
        <v>4.842400204046143E-3</v>
      </c>
      <c r="J17" s="8"/>
      <c r="K17" s="34"/>
      <c r="L17" s="35"/>
      <c r="M17" s="35"/>
      <c r="N17" s="16"/>
      <c r="O17" s="16"/>
      <c r="P17" s="4"/>
      <c r="T17" s="46">
        <v>-0.17</v>
      </c>
      <c r="U17" s="39">
        <f t="shared" si="8"/>
        <v>0.30000107770335505</v>
      </c>
      <c r="V17" s="39">
        <f t="shared" si="9"/>
        <v>0.4521587447791392</v>
      </c>
      <c r="W17" s="39">
        <f t="shared" si="10"/>
        <v>1.0047121075003524</v>
      </c>
    </row>
    <row r="18" spans="1:23" ht="15" thickBot="1" x14ac:dyDescent="0.4">
      <c r="A18" s="42">
        <v>43252</v>
      </c>
      <c r="B18" s="11">
        <v>45.217247</v>
      </c>
      <c r="C18" s="11">
        <v>101.928246</v>
      </c>
      <c r="D18" s="11">
        <v>68.589995999999999</v>
      </c>
      <c r="E18" s="43">
        <v>2718.37</v>
      </c>
      <c r="F18" s="21">
        <f t="shared" si="2"/>
        <v>-3.2388017784452945E-2</v>
      </c>
      <c r="G18" s="21">
        <f t="shared" si="3"/>
        <v>8.348435624017303E-2</v>
      </c>
      <c r="H18" s="21">
        <f t="shared" si="4"/>
        <v>-0.13066042459019828</v>
      </c>
      <c r="I18" s="21">
        <f t="shared" si="5"/>
        <v>3.6021586465418642E-2</v>
      </c>
      <c r="J18" s="8"/>
      <c r="K18" s="34"/>
      <c r="L18" s="35"/>
      <c r="M18" s="35"/>
      <c r="N18" s="16"/>
      <c r="O18" s="16"/>
      <c r="T18" s="46">
        <v>-0.16</v>
      </c>
      <c r="U18" s="39">
        <f t="shared" si="8"/>
        <v>0.41063412153508277</v>
      </c>
      <c r="V18" s="39">
        <f t="shared" si="9"/>
        <v>0.58536334264101364</v>
      </c>
      <c r="W18" s="39">
        <f t="shared" si="10"/>
        <v>1.0642985415225656</v>
      </c>
    </row>
    <row r="19" spans="1:23" ht="15" thickBot="1" x14ac:dyDescent="0.4">
      <c r="A19" s="42">
        <v>43282</v>
      </c>
      <c r="B19" s="11">
        <v>43.752749999999999</v>
      </c>
      <c r="C19" s="11">
        <v>110.43765999999999</v>
      </c>
      <c r="D19" s="11">
        <v>59.627997999999998</v>
      </c>
      <c r="E19" s="43">
        <v>2816.29</v>
      </c>
      <c r="F19" s="21">
        <f t="shared" si="2"/>
        <v>6.8609858808875122E-3</v>
      </c>
      <c r="G19" s="21">
        <f t="shared" si="3"/>
        <v>-5.6318016879386423E-3</v>
      </c>
      <c r="H19" s="21">
        <f t="shared" si="4"/>
        <v>1.1806584551102993E-2</v>
      </c>
      <c r="I19" s="21">
        <f t="shared" si="5"/>
        <v>3.0263218631603996E-2</v>
      </c>
      <c r="J19" s="12"/>
      <c r="K19" s="50" t="s">
        <v>30</v>
      </c>
      <c r="L19" s="50"/>
      <c r="M19" s="22"/>
      <c r="N19" s="14"/>
      <c r="O19" s="14"/>
      <c r="T19" s="46">
        <v>-0.15</v>
      </c>
      <c r="U19" s="39">
        <f t="shared" si="8"/>
        <v>0.5519929093432453</v>
      </c>
      <c r="V19" s="39">
        <f t="shared" si="9"/>
        <v>0.74663702661266362</v>
      </c>
      <c r="W19" s="39">
        <f t="shared" si="10"/>
        <v>1.1245863167982277</v>
      </c>
    </row>
    <row r="20" spans="1:23" ht="15" thickBot="1" x14ac:dyDescent="0.4">
      <c r="A20" s="42">
        <v>43313</v>
      </c>
      <c r="B20" s="11">
        <v>44.052937</v>
      </c>
      <c r="C20" s="11">
        <v>109.815697</v>
      </c>
      <c r="D20" s="11">
        <v>60.332000999999998</v>
      </c>
      <c r="E20" s="43">
        <v>2901.52</v>
      </c>
      <c r="F20" s="21">
        <f t="shared" si="2"/>
        <v>-1.7600824208383662E-2</v>
      </c>
      <c r="G20" s="21">
        <f t="shared" si="3"/>
        <v>4.3920752057877495E-2</v>
      </c>
      <c r="H20" s="21">
        <f t="shared" si="4"/>
        <v>-0.12229002648196594</v>
      </c>
      <c r="I20" s="21">
        <f t="shared" si="5"/>
        <v>4.2943009181394707E-3</v>
      </c>
      <c r="J20" s="12"/>
      <c r="K20" s="12" t="s">
        <v>10</v>
      </c>
      <c r="L20" s="12" t="s">
        <v>11</v>
      </c>
      <c r="M20" s="22"/>
      <c r="N20" s="14"/>
      <c r="O20" s="14"/>
      <c r="T20" s="46">
        <v>-0.14000000000000001</v>
      </c>
      <c r="U20" s="39">
        <f t="shared" si="8"/>
        <v>0.72871583948327712</v>
      </c>
      <c r="V20" s="39">
        <f t="shared" si="9"/>
        <v>0.93830264031724886</v>
      </c>
      <c r="W20" s="39">
        <f t="shared" si="10"/>
        <v>1.1853036447538623</v>
      </c>
    </row>
    <row r="21" spans="1:23" ht="15" thickBot="1" x14ac:dyDescent="0.4">
      <c r="A21" s="42">
        <v>43344</v>
      </c>
      <c r="B21" s="11">
        <v>43.277569</v>
      </c>
      <c r="C21" s="11">
        <v>114.638885</v>
      </c>
      <c r="D21" s="11">
        <v>52.953999000000003</v>
      </c>
      <c r="E21" s="43">
        <v>2913.98</v>
      </c>
      <c r="F21" s="21">
        <f t="shared" si="2"/>
        <v>-8.6698492699532805E-3</v>
      </c>
      <c r="G21" s="21">
        <f t="shared" si="3"/>
        <v>-1.8043380306778083E-2</v>
      </c>
      <c r="H21" s="21">
        <f t="shared" si="4"/>
        <v>0.27401137353195937</v>
      </c>
      <c r="I21" s="21">
        <f t="shared" si="5"/>
        <v>-6.9403358979814631E-2</v>
      </c>
      <c r="J21" s="12" t="s">
        <v>16</v>
      </c>
      <c r="K21" s="19">
        <f>IFERROR(IF(OR(1/3*K3+ 1/3*L3+1/3*M3),10%*K3+ 90%*L3+1/3*M3,""),"")</f>
        <v>3.0155545938240796E-2</v>
      </c>
      <c r="L21" s="17">
        <f>IFERROR(IF(OR(SQRT(10%^2*$K$4^2+90%^2*$L$4^2+2*10%*90%*$K$8*$K$4*$L$4)&lt;&gt;0, $K$3),SQRT(10%^2*$K$4^2+90%^2*$L$4^2+2*10%*90%*$K$8*$K$4*$L$4),""),"")</f>
        <v>7.5510879852856636E-2</v>
      </c>
      <c r="M21" s="17"/>
      <c r="N21" s="14"/>
      <c r="O21" s="14"/>
      <c r="T21" s="46">
        <v>-0.13</v>
      </c>
      <c r="U21" s="39">
        <f t="shared" si="8"/>
        <v>0.944776681396856</v>
      </c>
      <c r="V21" s="39">
        <f t="shared" si="9"/>
        <v>1.161785006387406</v>
      </c>
      <c r="W21" s="39">
        <f t="shared" si="10"/>
        <v>1.2461603862604247</v>
      </c>
    </row>
    <row r="22" spans="1:23" ht="29.5" thickBot="1" x14ac:dyDescent="0.4">
      <c r="A22" s="42">
        <v>43374</v>
      </c>
      <c r="B22" s="11">
        <v>42.902358999999997</v>
      </c>
      <c r="C22" s="11">
        <v>112.570412</v>
      </c>
      <c r="D22" s="11">
        <v>67.463997000000006</v>
      </c>
      <c r="E22" s="43">
        <v>2711.74</v>
      </c>
      <c r="F22" s="21">
        <f t="shared" si="2"/>
        <v>5.1834608908102237E-2</v>
      </c>
      <c r="G22" s="21">
        <f t="shared" si="3"/>
        <v>5.7475404815965142E-3</v>
      </c>
      <c r="H22" s="21">
        <f t="shared" si="4"/>
        <v>3.9013460764857955E-2</v>
      </c>
      <c r="I22" s="21">
        <f t="shared" si="5"/>
        <v>1.7859381799140144E-2</v>
      </c>
      <c r="J22" s="37" t="s">
        <v>31</v>
      </c>
      <c r="K22" s="19">
        <v>0.1</v>
      </c>
      <c r="L22" s="17">
        <v>0.5</v>
      </c>
      <c r="M22" s="17">
        <v>0.4</v>
      </c>
      <c r="N22" s="14"/>
      <c r="O22" s="14"/>
      <c r="T22" s="46">
        <v>-0.12</v>
      </c>
      <c r="U22" s="39">
        <f t="shared" si="8"/>
        <v>1.2029466509802405</v>
      </c>
      <c r="V22" s="39">
        <f t="shared" si="9"/>
        <v>1.4172876737248488</v>
      </c>
      <c r="W22" s="39">
        <f t="shared" si="10"/>
        <v>1.3068500536068302</v>
      </c>
    </row>
    <row r="23" spans="1:23" ht="29.5" thickBot="1" x14ac:dyDescent="0.4">
      <c r="A23" s="42">
        <v>43405</v>
      </c>
      <c r="B23" s="11">
        <v>45.126185999999997</v>
      </c>
      <c r="C23" s="11">
        <v>113.217415</v>
      </c>
      <c r="D23" s="11">
        <v>70.096001000000001</v>
      </c>
      <c r="E23" s="43">
        <v>2760.17</v>
      </c>
      <c r="F23" s="21">
        <f t="shared" si="2"/>
        <v>-4.2276894395639822E-2</v>
      </c>
      <c r="G23" s="21">
        <f t="shared" si="3"/>
        <v>-5.0567088110958933E-2</v>
      </c>
      <c r="H23" s="21">
        <f t="shared" si="4"/>
        <v>-5.0445145936356739E-2</v>
      </c>
      <c r="I23" s="21">
        <f t="shared" si="5"/>
        <v>-9.1776955767217297E-2</v>
      </c>
      <c r="J23" s="36" t="s">
        <v>32</v>
      </c>
      <c r="K23" s="19">
        <f>IFERROR(IF(OR(K22*K3+ L22*L3+M22*M3),K22*K3+ L22*L3+M22*M3,""),"")</f>
        <v>3.0889843664612813E-2</v>
      </c>
      <c r="L23" s="17">
        <f>IFERROR(IF(OR(SQRT(K22^2*K4^2+L22^2*L4^2+M22^2*M4^2+2*K22*L22*K8*K4*L4+2*K22*M22*K9*K4*M4+2*L22*M22*L9*L4*M4)&lt;&gt;0,$K$3),SQRT(K22^2*K4^2+L22^2*L4^2+M22^2*M4^2+2*K22*L22*K8*K4*L4+2*K22*M22*K9*K4*M4+2*L22*M22*L9*L4*M4),""),"")</f>
        <v>0.1003615937338854</v>
      </c>
      <c r="M23" s="17"/>
      <c r="N23" s="14"/>
      <c r="O23" s="14"/>
      <c r="T23" s="46">
        <v>-0.11</v>
      </c>
      <c r="U23" s="39">
        <f t="shared" si="8"/>
        <v>1.5042146524081672</v>
      </c>
      <c r="V23" s="39">
        <f t="shared" si="9"/>
        <v>1.7034903063949209</v>
      </c>
      <c r="W23" s="39">
        <f t="shared" si="10"/>
        <v>1.3670521283041144</v>
      </c>
    </row>
    <row r="24" spans="1:23" ht="15" thickBot="1" x14ac:dyDescent="0.4">
      <c r="A24" s="42">
        <v>43435</v>
      </c>
      <c r="B24" s="11">
        <v>43.218390999999997</v>
      </c>
      <c r="C24" s="11">
        <v>107.49234</v>
      </c>
      <c r="D24" s="11">
        <v>66.559997999999993</v>
      </c>
      <c r="E24" s="43">
        <v>2506.85</v>
      </c>
      <c r="F24" s="21">
        <f t="shared" si="2"/>
        <v>4.0486699285034811E-3</v>
      </c>
      <c r="G24" s="21">
        <f t="shared" si="3"/>
        <v>2.4943154088933172E-2</v>
      </c>
      <c r="H24" s="21">
        <f t="shared" si="4"/>
        <v>-7.746392961129589E-2</v>
      </c>
      <c r="I24" s="21">
        <f t="shared" si="5"/>
        <v>7.8684404731036967E-2</v>
      </c>
      <c r="J24" s="8" t="s">
        <v>3</v>
      </c>
      <c r="K24" s="34"/>
      <c r="L24" s="35" t="s">
        <v>3</v>
      </c>
      <c r="M24" s="35"/>
      <c r="N24" s="16"/>
      <c r="O24" s="16"/>
      <c r="T24" s="46">
        <v>-0.1</v>
      </c>
      <c r="U24" s="39">
        <f t="shared" si="8"/>
        <v>1.847223767237266</v>
      </c>
      <c r="V24" s="39">
        <f t="shared" si="9"/>
        <v>2.017301153901399</v>
      </c>
      <c r="W24" s="39">
        <f t="shared" si="10"/>
        <v>1.4264346751392802</v>
      </c>
    </row>
    <row r="25" spans="1:23" ht="15" thickBot="1" x14ac:dyDescent="0.4">
      <c r="A25" s="42">
        <v>43466</v>
      </c>
      <c r="B25" s="11">
        <v>43.393368000000002</v>
      </c>
      <c r="C25" s="11">
        <v>110.17353799999999</v>
      </c>
      <c r="D25" s="11">
        <v>61.403998999999999</v>
      </c>
      <c r="E25" s="43">
        <v>2704.1</v>
      </c>
      <c r="F25" s="21">
        <f t="shared" si="2"/>
        <v>0.12393884706068446</v>
      </c>
      <c r="G25" s="21">
        <f t="shared" si="3"/>
        <v>1.1836508327435305E-2</v>
      </c>
      <c r="H25" s="21">
        <f t="shared" si="4"/>
        <v>4.1886571589580056E-2</v>
      </c>
      <c r="I25" s="21">
        <f t="shared" si="5"/>
        <v>2.9728930143115964E-2</v>
      </c>
      <c r="T25" s="46">
        <v>-0.09</v>
      </c>
      <c r="U25" s="39">
        <f t="shared" si="8"/>
        <v>2.2277961362489251</v>
      </c>
      <c r="V25" s="39">
        <f t="shared" si="9"/>
        <v>2.3537006165869596</v>
      </c>
      <c r="W25" s="39">
        <f t="shared" si="10"/>
        <v>1.4846572265907885</v>
      </c>
    </row>
    <row r="26" spans="1:23" ht="15" thickBot="1" x14ac:dyDescent="0.4">
      <c r="A26" s="42">
        <v>43497</v>
      </c>
      <c r="B26" s="11">
        <v>48.771492000000002</v>
      </c>
      <c r="C26" s="11">
        <v>111.477608</v>
      </c>
      <c r="D26" s="11">
        <v>63.976002000000001</v>
      </c>
      <c r="E26" s="43">
        <v>2784.49</v>
      </c>
      <c r="F26" s="21">
        <f t="shared" si="2"/>
        <v>2.0400155074197828E-2</v>
      </c>
      <c r="G26" s="21">
        <f t="shared" si="3"/>
        <v>-1.6040414143080727E-2</v>
      </c>
      <c r="H26" s="21">
        <f t="shared" si="4"/>
        <v>-0.12510944338159799</v>
      </c>
      <c r="I26" s="21">
        <f t="shared" si="5"/>
        <v>1.7924287751078408E-2</v>
      </c>
      <c r="J26" s="24"/>
      <c r="K26" s="23" t="s">
        <v>19</v>
      </c>
      <c r="L26" s="23" t="s">
        <v>20</v>
      </c>
      <c r="M26" s="23" t="s">
        <v>21</v>
      </c>
      <c r="N26" s="23" t="s">
        <v>33</v>
      </c>
      <c r="O26" s="23" t="s">
        <v>34</v>
      </c>
      <c r="T26" s="46">
        <v>-0.08</v>
      </c>
      <c r="U26" s="39">
        <f t="shared" si="8"/>
        <v>2.6386247432102623</v>
      </c>
      <c r="V26" s="39">
        <f t="shared" si="9"/>
        <v>2.7057092046703235</v>
      </c>
      <c r="W26" s="39">
        <f t="shared" si="10"/>
        <v>1.5413739056355293</v>
      </c>
    </row>
    <row r="27" spans="1:23" ht="15" thickBot="1" x14ac:dyDescent="0.4">
      <c r="A27" s="42">
        <v>43525</v>
      </c>
      <c r="B27" s="11">
        <v>49.766438000000001</v>
      </c>
      <c r="C27" s="11">
        <v>109.68946099999999</v>
      </c>
      <c r="D27" s="11">
        <v>55.972000000000001</v>
      </c>
      <c r="E27" s="43">
        <v>2834.4</v>
      </c>
      <c r="F27" s="21">
        <f t="shared" si="2"/>
        <v>-4.953460804247236E-2</v>
      </c>
      <c r="G27" s="21">
        <f t="shared" si="3"/>
        <v>0.23363053994768024</v>
      </c>
      <c r="H27" s="21">
        <f t="shared" si="4"/>
        <v>-0.14710928678625024</v>
      </c>
      <c r="I27" s="21">
        <f t="shared" si="5"/>
        <v>3.9313434942139368E-2</v>
      </c>
      <c r="J27" s="23" t="s">
        <v>6</v>
      </c>
      <c r="K27" s="29">
        <f>IFERROR(IF(OR(SLOPE(F3:F62,$I$3:$I$62)),SLOPE(F3:F62,$I3:$I$62),""),"")</f>
        <v>0.55748723940997513</v>
      </c>
      <c r="L27" s="29">
        <f>IFERROR(IF(OR(SLOPE(G3:G62,$I$3:$I$62)),SLOPE(G3:G62,$I3:$I$62),""),"")</f>
        <v>1.1697185433635517</v>
      </c>
      <c r="M27" s="29">
        <f>IFERROR(IF(OR(SLOPE(H3:H62,$I$3:$I$62)),SLOPE(H3:H62,$I3:$I$62),""),"")</f>
        <v>2.0590567374672224</v>
      </c>
      <c r="N27" s="29">
        <f>IFERROR(IF(OR(SLOPE(I3:I62,$I$3:$I$62)),SLOPE(I3:I62,$I3:$I$62),""),"")</f>
        <v>1</v>
      </c>
      <c r="O27" s="38">
        <f>IFERROR(IF(OR(K22*K27+ L22*L27+M22*M27),K22*K27+ L22*L27+M22*M27,""),"")</f>
        <v>1.4642306906096625</v>
      </c>
      <c r="T27" s="46">
        <v>-7.0000000000000007E-2</v>
      </c>
      <c r="U27" s="39">
        <f t="shared" si="8"/>
        <v>3.0692061552218837</v>
      </c>
      <c r="V27" s="39">
        <f t="shared" si="9"/>
        <v>3.0645056817304326</v>
      </c>
      <c r="W27" s="39">
        <f t="shared" si="10"/>
        <v>1.5962367492710494</v>
      </c>
    </row>
    <row r="28" spans="1:23" ht="15" thickBot="1" x14ac:dyDescent="0.4">
      <c r="A28" s="42">
        <v>43556</v>
      </c>
      <c r="B28" s="11">
        <v>47.301276999999999</v>
      </c>
      <c r="C28" s="11">
        <v>135.31626900000001</v>
      </c>
      <c r="D28" s="11">
        <v>47.737999000000002</v>
      </c>
      <c r="E28" s="43">
        <v>2945.83</v>
      </c>
      <c r="F28" s="21">
        <f t="shared" si="2"/>
        <v>-0.1371472486884445</v>
      </c>
      <c r="G28" s="21">
        <f t="shared" si="3"/>
        <v>-3.5993329080038459E-2</v>
      </c>
      <c r="H28" s="21">
        <f t="shared" si="4"/>
        <v>-0.22426574687388973</v>
      </c>
      <c r="I28" s="21">
        <f t="shared" si="5"/>
        <v>-6.5777726481161508E-2</v>
      </c>
      <c r="T28" s="46">
        <v>-0.06</v>
      </c>
      <c r="U28" s="39">
        <f t="shared" si="8"/>
        <v>3.5060712374569443</v>
      </c>
      <c r="V28" s="39">
        <f t="shared" si="9"/>
        <v>3.4197090405046908</v>
      </c>
      <c r="W28" s="39">
        <f t="shared" si="10"/>
        <v>1.6488991898950878</v>
      </c>
    </row>
    <row r="29" spans="1:23" ht="15" thickBot="1" x14ac:dyDescent="0.4">
      <c r="A29" s="42">
        <v>43586</v>
      </c>
      <c r="B29" s="11">
        <v>40.814036999999999</v>
      </c>
      <c r="C29" s="11">
        <v>130.445786</v>
      </c>
      <c r="D29" s="11">
        <v>37.032001000000001</v>
      </c>
      <c r="E29" s="43">
        <v>2752.06</v>
      </c>
      <c r="F29" s="21">
        <f t="shared" si="2"/>
        <v>9.3623206153314473E-2</v>
      </c>
      <c r="G29" s="21">
        <f t="shared" si="3"/>
        <v>5.7558432742319414E-2</v>
      </c>
      <c r="H29" s="21">
        <f t="shared" si="4"/>
        <v>0.20684812576020389</v>
      </c>
      <c r="I29" s="21">
        <f t="shared" si="5"/>
        <v>6.8930183208215035E-2</v>
      </c>
      <c r="J29" s="30" t="s">
        <v>12</v>
      </c>
      <c r="K29" s="31" t="s">
        <v>13</v>
      </c>
      <c r="L29" s="32">
        <v>0.02</v>
      </c>
      <c r="T29" s="46">
        <v>-0.05</v>
      </c>
      <c r="U29" s="39">
        <f t="shared" si="8"/>
        <v>3.9333415252137445</v>
      </c>
      <c r="V29" s="39">
        <f t="shared" si="9"/>
        <v>3.7598220967022646</v>
      </c>
      <c r="W29" s="39">
        <f t="shared" si="10"/>
        <v>1.6990196471684458</v>
      </c>
    </row>
    <row r="30" spans="1:23" ht="15" thickBot="1" x14ac:dyDescent="0.4">
      <c r="A30" s="42">
        <v>43617</v>
      </c>
      <c r="B30" s="11">
        <v>44.635178000000003</v>
      </c>
      <c r="C30" s="11">
        <v>137.95404099999999</v>
      </c>
      <c r="D30" s="11">
        <v>44.692000999999998</v>
      </c>
      <c r="E30" s="43">
        <v>2941.76</v>
      </c>
      <c r="F30" s="21">
        <f t="shared" si="2"/>
        <v>5.5984922923349813E-2</v>
      </c>
      <c r="G30" s="21">
        <f t="shared" si="3"/>
        <v>2.4133508347174901E-2</v>
      </c>
      <c r="H30" s="21">
        <f t="shared" si="4"/>
        <v>8.1222543604615074E-2</v>
      </c>
      <c r="I30" s="21">
        <f t="shared" si="5"/>
        <v>1.312819536603934E-2</v>
      </c>
      <c r="J30" s="30" t="s">
        <v>3</v>
      </c>
      <c r="K30" s="31" t="s">
        <v>14</v>
      </c>
      <c r="L30" s="32">
        <v>0.08</v>
      </c>
      <c r="T30" s="46">
        <v>-0.04</v>
      </c>
      <c r="U30" s="39">
        <f t="shared" si="8"/>
        <v>4.333600012256082</v>
      </c>
      <c r="V30" s="39">
        <f t="shared" si="9"/>
        <v>4.0728165534087148</v>
      </c>
      <c r="W30" s="39">
        <f t="shared" si="10"/>
        <v>1.7462651792669563</v>
      </c>
    </row>
    <row r="31" spans="1:23" ht="15" thickBot="1" x14ac:dyDescent="0.4">
      <c r="A31" s="42">
        <v>43647</v>
      </c>
      <c r="B31" s="11">
        <v>47.134075000000003</v>
      </c>
      <c r="C31" s="11">
        <v>141.283356</v>
      </c>
      <c r="D31" s="11">
        <v>48.321998999999998</v>
      </c>
      <c r="E31" s="43">
        <v>2980.38</v>
      </c>
      <c r="F31" s="21">
        <f t="shared" si="2"/>
        <v>-6.2116653397780802E-2</v>
      </c>
      <c r="G31" s="21">
        <f t="shared" si="3"/>
        <v>-3.4263207903979895E-2</v>
      </c>
      <c r="H31" s="21">
        <f t="shared" si="4"/>
        <v>-6.6222363855435618E-2</v>
      </c>
      <c r="I31" s="21">
        <f t="shared" si="5"/>
        <v>-1.8091652742267789E-2</v>
      </c>
      <c r="J31" s="51" t="s">
        <v>15</v>
      </c>
      <c r="K31" s="51"/>
      <c r="L31" s="51"/>
      <c r="M31" s="51"/>
      <c r="N31" s="51"/>
      <c r="O31" s="51"/>
      <c r="P31" s="26"/>
      <c r="T31" s="46">
        <v>-0.03</v>
      </c>
      <c r="U31" s="39">
        <f t="shared" si="8"/>
        <v>4.6890216305611814</v>
      </c>
      <c r="V31" s="39">
        <f t="shared" si="9"/>
        <v>4.3468215974805871</v>
      </c>
      <c r="W31" s="39">
        <f t="shared" si="10"/>
        <v>1.790315139618573</v>
      </c>
    </row>
    <row r="32" spans="1:23" ht="15" thickBot="1" x14ac:dyDescent="0.4">
      <c r="A32" s="42">
        <v>43678</v>
      </c>
      <c r="B32" s="11">
        <v>44.206263999999997</v>
      </c>
      <c r="C32" s="11">
        <v>136.44253499999999</v>
      </c>
      <c r="D32" s="11">
        <v>45.122002000000002</v>
      </c>
      <c r="E32" s="43">
        <v>2926.46</v>
      </c>
      <c r="F32" s="21">
        <f t="shared" si="2"/>
        <v>9.4239879669541865E-2</v>
      </c>
      <c r="G32" s="21">
        <f t="shared" si="3"/>
        <v>-5.0560963265597433E-2</v>
      </c>
      <c r="H32" s="21">
        <f t="shared" si="4"/>
        <v>6.7638798473525122E-2</v>
      </c>
      <c r="I32" s="21">
        <f t="shared" si="5"/>
        <v>1.7181167690656883E-2</v>
      </c>
      <c r="J32" s="26"/>
      <c r="K32" s="27" t="s">
        <v>22</v>
      </c>
      <c r="L32" s="27" t="s">
        <v>23</v>
      </c>
      <c r="M32" s="27" t="s">
        <v>24</v>
      </c>
      <c r="N32" s="27" t="s">
        <v>8</v>
      </c>
      <c r="O32" s="27" t="s">
        <v>9</v>
      </c>
      <c r="P32" s="33" t="s">
        <v>35</v>
      </c>
      <c r="T32" s="46">
        <v>-0.02</v>
      </c>
      <c r="U32" s="39">
        <f t="shared" si="8"/>
        <v>4.9826673511835722</v>
      </c>
      <c r="V32" s="39">
        <f t="shared" si="9"/>
        <v>4.5708629207523437</v>
      </c>
      <c r="W32" s="39">
        <f t="shared" si="10"/>
        <v>1.8308647834179488</v>
      </c>
    </row>
    <row r="33" spans="1:23" ht="15" thickBot="1" x14ac:dyDescent="0.4">
      <c r="A33" s="42">
        <v>43709</v>
      </c>
      <c r="B33" s="11">
        <v>48.372256999999998</v>
      </c>
      <c r="C33" s="11">
        <v>129.543869</v>
      </c>
      <c r="D33" s="11">
        <v>48.173999999999999</v>
      </c>
      <c r="E33" s="43">
        <v>2976.74</v>
      </c>
      <c r="F33" s="21">
        <f t="shared" si="2"/>
        <v>9.7030907613014639E-2</v>
      </c>
      <c r="G33" s="21">
        <f t="shared" si="3"/>
        <v>-3.0693386191823894E-3</v>
      </c>
      <c r="H33" s="21">
        <f t="shared" si="4"/>
        <v>0.30742726366919915</v>
      </c>
      <c r="I33" s="21">
        <f t="shared" si="5"/>
        <v>2.0431747482144953E-2</v>
      </c>
      <c r="J33" s="27" t="s">
        <v>6</v>
      </c>
      <c r="K33" s="40">
        <f>IFERROR(IF(OR(K27),K27,""),"")</f>
        <v>0.55748723940997513</v>
      </c>
      <c r="L33" s="40">
        <f t="shared" ref="L33:M33" si="11">IFERROR(IF(OR(L27),L27,""),"")</f>
        <v>1.1697185433635517</v>
      </c>
      <c r="M33" s="40">
        <f t="shared" si="11"/>
        <v>2.0590567374672224</v>
      </c>
      <c r="N33" s="28">
        <v>0</v>
      </c>
      <c r="O33" s="28">
        <v>1</v>
      </c>
      <c r="P33" s="28">
        <f>IFERROR(IF(OR(O27),O27,""),"")</f>
        <v>1.4642306906096625</v>
      </c>
      <c r="T33" s="46">
        <v>-0.01</v>
      </c>
      <c r="U33" s="39">
        <f t="shared" si="8"/>
        <v>5.1998138650960861</v>
      </c>
      <c r="V33" s="39">
        <f t="shared" si="9"/>
        <v>4.7355888764199916</v>
      </c>
      <c r="W33" s="39">
        <f t="shared" si="10"/>
        <v>1.8676287674864851</v>
      </c>
    </row>
    <row r="34" spans="1:23" ht="15" thickBot="1" x14ac:dyDescent="0.4">
      <c r="A34" s="42">
        <v>43739</v>
      </c>
      <c r="B34" s="11">
        <v>53.065860999999998</v>
      </c>
      <c r="C34" s="11">
        <v>129.146255</v>
      </c>
      <c r="D34" s="11">
        <v>62.984000999999999</v>
      </c>
      <c r="E34" s="43">
        <v>3037.56</v>
      </c>
      <c r="F34" s="21">
        <f t="shared" si="2"/>
        <v>2.6888341640211987E-2</v>
      </c>
      <c r="G34" s="21">
        <f t="shared" si="3"/>
        <v>0.1667180051020449</v>
      </c>
      <c r="H34" s="21">
        <f t="shared" si="4"/>
        <v>4.76946200988407E-2</v>
      </c>
      <c r="I34" s="21">
        <f t="shared" si="5"/>
        <v>3.4047064090915104E-2</v>
      </c>
      <c r="J34" s="27" t="s">
        <v>7</v>
      </c>
      <c r="K34" s="19">
        <f>IFERROR(IF(OR($L$29+K27*($L$30-$L$29)),$L29+K27*($L$30-$L$29),""),"")</f>
        <v>5.3449234364598502E-2</v>
      </c>
      <c r="L34" s="19">
        <f t="shared" ref="L34:M34" si="12">IFERROR(IF(OR($L$29+L27*($L$30-$L$29)),$L29+L27*($L$30-$L$29),""),"")</f>
        <v>9.0183112601813109E-2</v>
      </c>
      <c r="M34" s="19">
        <f t="shared" si="12"/>
        <v>0.14354340424803333</v>
      </c>
      <c r="N34" s="19">
        <f>IFERROR(IF(OR($L$29+N33*($L$30-$L$29)),$L29+N33*($L$30-$L$29),""),"")</f>
        <v>0.02</v>
      </c>
      <c r="O34" s="19">
        <f>IFERROR(IF(OR($L$29+O33*($L$30-$L$29)),$L29+O33*($L$30-$L$29),""),"")</f>
        <v>0.08</v>
      </c>
      <c r="P34" s="19">
        <f>IFERROR(IF(OR($L$29+O27*($L$30-$L$29)),$L29+O27*($L$30-$L$29),""),"")</f>
        <v>0.10785384143657975</v>
      </c>
      <c r="T34" s="46">
        <v>0</v>
      </c>
      <c r="U34" s="39">
        <f t="shared" si="8"/>
        <v>5.3291745709880516</v>
      </c>
      <c r="V34" s="39">
        <f t="shared" si="9"/>
        <v>4.8339171235827232</v>
      </c>
      <c r="W34" s="39">
        <f t="shared" si="10"/>
        <v>1.9003444874485935</v>
      </c>
    </row>
    <row r="35" spans="1:23" ht="15" thickBot="1" x14ac:dyDescent="0.4">
      <c r="A35" s="42">
        <v>43770</v>
      </c>
      <c r="B35" s="11">
        <v>54.492713999999999</v>
      </c>
      <c r="C35" s="11">
        <v>150.67726099999999</v>
      </c>
      <c r="D35" s="11">
        <v>65.987999000000002</v>
      </c>
      <c r="E35" s="43">
        <v>3140.98</v>
      </c>
      <c r="F35" s="21">
        <f t="shared" si="2"/>
        <v>3.6682059917221239E-2</v>
      </c>
      <c r="G35" s="21">
        <f t="shared" si="3"/>
        <v>-4.5850415345683765E-2</v>
      </c>
      <c r="H35" s="21">
        <f t="shared" si="4"/>
        <v>0.26789721264316552</v>
      </c>
      <c r="I35" s="21">
        <f t="shared" si="5"/>
        <v>2.8589803182446302E-2</v>
      </c>
      <c r="T35" s="46">
        <v>0.01</v>
      </c>
      <c r="U35" s="39">
        <f t="shared" si="8"/>
        <v>5.3638712116967886</v>
      </c>
      <c r="V35" s="39">
        <f t="shared" si="9"/>
        <v>4.8615395427360779</v>
      </c>
      <c r="W35" s="39">
        <f t="shared" si="10"/>
        <v>1.9287751977454766</v>
      </c>
    </row>
    <row r="36" spans="1:23" ht="15" thickBot="1" x14ac:dyDescent="0.4">
      <c r="A36" s="42">
        <v>43800</v>
      </c>
      <c r="B36" s="11">
        <v>56.491619</v>
      </c>
      <c r="C36" s="11">
        <v>143.76864599999999</v>
      </c>
      <c r="D36" s="11">
        <v>83.665999999999997</v>
      </c>
      <c r="E36" s="43">
        <v>3230.78</v>
      </c>
      <c r="F36" s="21">
        <f t="shared" si="2"/>
        <v>6.8170448434129657E-2</v>
      </c>
      <c r="G36" s="21">
        <f t="shared" si="3"/>
        <v>-3.7968278563324458E-2</v>
      </c>
      <c r="H36" s="21">
        <f t="shared" si="4"/>
        <v>0.55515977816556328</v>
      </c>
      <c r="I36" s="21">
        <f t="shared" si="5"/>
        <v>-1.6280898111292685E-3</v>
      </c>
      <c r="T36" s="46">
        <v>0.02</v>
      </c>
      <c r="U36" s="39">
        <f t="shared" si="8"/>
        <v>5.3020397846762792</v>
      </c>
      <c r="V36" s="39">
        <f t="shared" si="9"/>
        <v>4.8172352838417876</v>
      </c>
      <c r="W36" s="39">
        <f t="shared" si="10"/>
        <v>1.9527128626981285</v>
      </c>
    </row>
    <row r="37" spans="1:23" ht="15" thickBot="1" x14ac:dyDescent="0.4">
      <c r="A37" s="42">
        <v>43831</v>
      </c>
      <c r="B37" s="11">
        <v>60.342677999999999</v>
      </c>
      <c r="C37" s="11">
        <v>138.30999800000001</v>
      </c>
      <c r="D37" s="11">
        <v>130.11399800000001</v>
      </c>
      <c r="E37" s="43">
        <v>3225.52</v>
      </c>
      <c r="F37" s="21">
        <f t="shared" si="2"/>
        <v>-0.13155007803929411</v>
      </c>
      <c r="G37" s="21">
        <f t="shared" si="3"/>
        <v>-0.14937456654435066</v>
      </c>
      <c r="H37" s="21">
        <f t="shared" si="4"/>
        <v>2.6776588634222016E-2</v>
      </c>
      <c r="I37" s="21">
        <f t="shared" si="5"/>
        <v>-8.4110469009648109E-2</v>
      </c>
      <c r="T37" s="46">
        <v>0.03</v>
      </c>
      <c r="U37" s="39">
        <f t="shared" si="8"/>
        <v>5.1469964449286572</v>
      </c>
      <c r="V37" s="39">
        <f t="shared" si="9"/>
        <v>4.7029602561354018</v>
      </c>
      <c r="W37" s="39">
        <f t="shared" si="10"/>
        <v>1.9719806906244666</v>
      </c>
    </row>
    <row r="38" spans="1:23" ht="15" thickBot="1" x14ac:dyDescent="0.4">
      <c r="A38" s="42">
        <v>43862</v>
      </c>
      <c r="B38" s="11">
        <v>52.404594000000003</v>
      </c>
      <c r="C38" s="11">
        <v>117.650002</v>
      </c>
      <c r="D38" s="11">
        <v>133.598007</v>
      </c>
      <c r="E38" s="43">
        <v>2954.22</v>
      </c>
      <c r="F38" s="21">
        <f t="shared" si="2"/>
        <v>-2.0415786448035496E-2</v>
      </c>
      <c r="G38" s="21">
        <f t="shared" si="3"/>
        <v>-0.17892055794440193</v>
      </c>
      <c r="H38" s="21">
        <f t="shared" si="4"/>
        <v>-0.2155571377647871</v>
      </c>
      <c r="I38" s="21">
        <f t="shared" si="5"/>
        <v>-0.12511932083595659</v>
      </c>
      <c r="T38" s="46">
        <v>0.04</v>
      </c>
      <c r="U38" s="39">
        <f t="shared" si="8"/>
        <v>4.9069428510162414</v>
      </c>
      <c r="V38" s="39">
        <f t="shared" si="9"/>
        <v>4.5237039210417214</v>
      </c>
      <c r="W38" s="39">
        <f t="shared" si="10"/>
        <v>1.9864353078459227</v>
      </c>
    </row>
    <row r="39" spans="1:23" ht="15" thickBot="1" x14ac:dyDescent="0.4">
      <c r="A39" s="42">
        <v>43891</v>
      </c>
      <c r="B39" s="11">
        <v>51.334713000000001</v>
      </c>
      <c r="C39" s="11">
        <v>96.599997999999999</v>
      </c>
      <c r="D39" s="11">
        <v>104.800003</v>
      </c>
      <c r="E39" s="43">
        <v>2584.59</v>
      </c>
      <c r="F39" s="21">
        <f t="shared" si="2"/>
        <v>0.10827795998391958</v>
      </c>
      <c r="G39" s="21">
        <f t="shared" si="3"/>
        <v>0.11956526127464311</v>
      </c>
      <c r="H39" s="21">
        <f t="shared" si="4"/>
        <v>0.49213742866018795</v>
      </c>
      <c r="I39" s="21">
        <f t="shared" si="5"/>
        <v>0.12684410293315368</v>
      </c>
      <c r="T39" s="46">
        <v>0.05</v>
      </c>
      <c r="U39" s="39">
        <f t="shared" si="8"/>
        <v>4.5942473901313514</v>
      </c>
      <c r="V39" s="39">
        <f t="shared" si="9"/>
        <v>4.2871279957859461</v>
      </c>
      <c r="W39" s="39">
        <f t="shared" si="10"/>
        <v>1.9959685351933638</v>
      </c>
    </row>
    <row r="40" spans="1:23" ht="15" thickBot="1" x14ac:dyDescent="0.4">
      <c r="A40" s="42">
        <v>43922</v>
      </c>
      <c r="B40" s="11">
        <v>56.893130999999997</v>
      </c>
      <c r="C40" s="11">
        <v>108.150002</v>
      </c>
      <c r="D40" s="11">
        <v>156.37600699999999</v>
      </c>
      <c r="E40" s="43">
        <v>2912.43</v>
      </c>
      <c r="F40" s="21">
        <f t="shared" si="2"/>
        <v>4.918302000288937E-2</v>
      </c>
      <c r="G40" s="21">
        <f t="shared" si="3"/>
        <v>8.4604723354512773E-2</v>
      </c>
      <c r="H40" s="21">
        <f t="shared" si="4"/>
        <v>6.7938766335170681E-2</v>
      </c>
      <c r="I40" s="21">
        <f t="shared" si="5"/>
        <v>4.5281775012618368E-2</v>
      </c>
      <c r="T40" s="46">
        <v>0.06</v>
      </c>
      <c r="U40" s="39">
        <f t="shared" si="8"/>
        <v>4.2243899449876743</v>
      </c>
      <c r="V40" s="39">
        <f t="shared" si="9"/>
        <v>4.0030235151089588</v>
      </c>
      <c r="W40" s="39">
        <f t="shared" si="10"/>
        <v>2.0005087362227929</v>
      </c>
    </row>
    <row r="41" spans="1:23" ht="15" thickBot="1" x14ac:dyDescent="0.4">
      <c r="A41" s="42">
        <v>43952</v>
      </c>
      <c r="B41" s="11">
        <v>59.691307000000002</v>
      </c>
      <c r="C41" s="11">
        <v>117.300003</v>
      </c>
      <c r="D41" s="11">
        <v>167</v>
      </c>
      <c r="E41" s="43">
        <v>3044.31</v>
      </c>
      <c r="F41" s="21">
        <f t="shared" si="2"/>
        <v>-4.3890494808565668E-2</v>
      </c>
      <c r="G41" s="21">
        <f t="shared" si="3"/>
        <v>-4.9360621073470931E-2</v>
      </c>
      <c r="H41" s="21">
        <f t="shared" si="4"/>
        <v>0.29318566467065871</v>
      </c>
      <c r="I41" s="21">
        <f t="shared" si="5"/>
        <v>1.838840328350267E-2</v>
      </c>
      <c r="K41" s="25"/>
      <c r="T41" s="46">
        <v>7.0000000000000007E-2</v>
      </c>
      <c r="U41" s="39">
        <f t="shared" si="8"/>
        <v>3.8146954275807188</v>
      </c>
      <c r="V41" s="39">
        <f t="shared" si="9"/>
        <v>3.6826398341202218</v>
      </c>
      <c r="W41" s="39">
        <f t="shared" si="10"/>
        <v>2.0000217136372811</v>
      </c>
    </row>
    <row r="42" spans="1:23" ht="15" thickBot="1" x14ac:dyDescent="0.4">
      <c r="A42" s="42">
        <v>43983</v>
      </c>
      <c r="B42" s="11">
        <v>57.071426000000002</v>
      </c>
      <c r="C42" s="11">
        <v>111.510002</v>
      </c>
      <c r="D42" s="11">
        <v>215.962006</v>
      </c>
      <c r="E42" s="43">
        <v>3100.29</v>
      </c>
      <c r="F42" s="21">
        <f t="shared" si="2"/>
        <v>-0.20223973376799803</v>
      </c>
      <c r="G42" s="21">
        <f t="shared" si="3"/>
        <v>4.8695183415026815E-2</v>
      </c>
      <c r="H42" s="21">
        <f t="shared" si="4"/>
        <v>0.32501088177519533</v>
      </c>
      <c r="I42" s="21">
        <f t="shared" si="5"/>
        <v>5.5101296975444213E-2</v>
      </c>
      <c r="K42" s="25"/>
      <c r="T42" s="46">
        <v>0.08</v>
      </c>
      <c r="U42" s="39">
        <f t="shared" si="8"/>
        <v>3.3829998845928251</v>
      </c>
      <c r="V42" s="39">
        <f t="shared" si="9"/>
        <v>3.3379495274213524</v>
      </c>
      <c r="W42" s="39">
        <f t="shared" si="10"/>
        <v>1.9945111382239895</v>
      </c>
    </row>
    <row r="43" spans="1:23" ht="15" thickBot="1" x14ac:dyDescent="0.4">
      <c r="A43" s="42">
        <v>44013</v>
      </c>
      <c r="B43" s="11">
        <v>45.529316000000001</v>
      </c>
      <c r="C43" s="11">
        <v>116.94000200000001</v>
      </c>
      <c r="D43" s="11">
        <v>286.15200800000002</v>
      </c>
      <c r="E43" s="43">
        <v>3271.12</v>
      </c>
      <c r="F43" s="21">
        <f t="shared" si="2"/>
        <v>6.7462753009511392E-2</v>
      </c>
      <c r="G43" s="21">
        <f t="shared" si="3"/>
        <v>0.12767224854331694</v>
      </c>
      <c r="H43" s="21">
        <f t="shared" si="4"/>
        <v>0.74145207116631495</v>
      </c>
      <c r="I43" s="21">
        <f t="shared" si="5"/>
        <v>7.0064687324219249E-2</v>
      </c>
      <c r="T43" s="46">
        <v>0.09</v>
      </c>
      <c r="U43" s="39">
        <f t="shared" si="8"/>
        <v>2.9463907524776349</v>
      </c>
      <c r="V43" s="39">
        <f t="shared" si="9"/>
        <v>2.9809157268678144</v>
      </c>
      <c r="W43" s="39">
        <f t="shared" si="10"/>
        <v>1.9840185027803512</v>
      </c>
    </row>
    <row r="44" spans="1:23" ht="15" thickBot="1" x14ac:dyDescent="0.4">
      <c r="A44" s="42">
        <v>44044</v>
      </c>
      <c r="B44" s="11">
        <v>48.600848999999997</v>
      </c>
      <c r="C44" s="11">
        <v>131.86999499999999</v>
      </c>
      <c r="D44" s="11">
        <v>498.32000699999998</v>
      </c>
      <c r="E44" s="43">
        <v>3500.31</v>
      </c>
      <c r="F44" s="21">
        <f t="shared" si="2"/>
        <v>2.3192557809021005E-2</v>
      </c>
      <c r="G44" s="21">
        <f t="shared" si="3"/>
        <v>-5.9073278951743316E-2</v>
      </c>
      <c r="H44" s="21">
        <f t="shared" si="4"/>
        <v>-0.13908732546634428</v>
      </c>
      <c r="I44" s="21">
        <f t="shared" si="5"/>
        <v>-3.9227954095494386E-2</v>
      </c>
      <c r="T44" s="46">
        <v>0.1</v>
      </c>
      <c r="U44" s="39">
        <f t="shared" si="8"/>
        <v>2.5201416283736702</v>
      </c>
      <c r="V44" s="39">
        <f t="shared" si="9"/>
        <v>2.6228233716005858</v>
      </c>
      <c r="W44" s="39">
        <f t="shared" si="10"/>
        <v>1.9686226018383512</v>
      </c>
    </row>
    <row r="45" spans="1:23" ht="15" thickBot="1" x14ac:dyDescent="0.4">
      <c r="A45" s="42">
        <v>44075</v>
      </c>
      <c r="B45" s="11">
        <v>49.728026999999997</v>
      </c>
      <c r="C45" s="11">
        <v>124.08000199999999</v>
      </c>
      <c r="D45" s="11">
        <v>429.01001000000002</v>
      </c>
      <c r="E45" s="43">
        <v>3363</v>
      </c>
      <c r="F45" s="21">
        <f t="shared" si="2"/>
        <v>-0.14484357080967639</v>
      </c>
      <c r="G45" s="21">
        <f t="shared" si="3"/>
        <v>-2.2807881643973484E-2</v>
      </c>
      <c r="H45" s="21">
        <f t="shared" si="4"/>
        <v>-9.5498939523579005E-2</v>
      </c>
      <c r="I45" s="21">
        <f t="shared" si="5"/>
        <v>-2.766577460600653E-2</v>
      </c>
      <c r="T45" s="46">
        <v>0.11</v>
      </c>
      <c r="U45" s="39">
        <f t="shared" si="8"/>
        <v>2.1169265961817829</v>
      </c>
      <c r="V45" s="39">
        <f t="shared" si="9"/>
        <v>2.273724311211744</v>
      </c>
      <c r="W45" s="39">
        <f t="shared" si="10"/>
        <v>1.9484385463124512</v>
      </c>
    </row>
    <row r="46" spans="1:23" ht="15" thickBot="1" x14ac:dyDescent="0.4">
      <c r="A46" s="42">
        <v>44105</v>
      </c>
      <c r="B46" s="11">
        <v>42.525241999999999</v>
      </c>
      <c r="C46" s="11">
        <v>121.25</v>
      </c>
      <c r="D46" s="11">
        <v>388.040009</v>
      </c>
      <c r="E46" s="43">
        <v>3269.96</v>
      </c>
      <c r="F46" s="21">
        <f t="shared" si="2"/>
        <v>9.1915150065460027E-2</v>
      </c>
      <c r="G46" s="21">
        <f t="shared" si="3"/>
        <v>0.22070098969072169</v>
      </c>
      <c r="H46" s="21">
        <f t="shared" si="4"/>
        <v>0.46273570465771219</v>
      </c>
      <c r="I46" s="21">
        <f t="shared" si="5"/>
        <v>0.10754565805086302</v>
      </c>
      <c r="T46" s="46">
        <v>0.12</v>
      </c>
      <c r="U46" s="39">
        <f t="shared" si="8"/>
        <v>1.7463564634822253</v>
      </c>
      <c r="V46" s="39">
        <f t="shared" si="9"/>
        <v>1.942030201911928</v>
      </c>
      <c r="W46" s="39">
        <f t="shared" si="10"/>
        <v>1.9236163303077018</v>
      </c>
    </row>
    <row r="47" spans="1:23" ht="15" thickBot="1" x14ac:dyDescent="0.4">
      <c r="A47" s="42">
        <v>44136</v>
      </c>
      <c r="B47" s="11">
        <v>46.433956000000002</v>
      </c>
      <c r="C47" s="11">
        <v>148.009995</v>
      </c>
      <c r="D47" s="11">
        <v>567.59997599999997</v>
      </c>
      <c r="E47" s="43">
        <v>3621.63</v>
      </c>
      <c r="F47" s="21">
        <f t="shared" si="2"/>
        <v>3.7897998611188775E-2</v>
      </c>
      <c r="G47" s="21">
        <f t="shared" si="3"/>
        <v>0.22410647334999229</v>
      </c>
      <c r="H47" s="21">
        <f t="shared" si="4"/>
        <v>0.24325231296345234</v>
      </c>
      <c r="I47" s="21">
        <f t="shared" si="5"/>
        <v>3.7121406659432372E-2</v>
      </c>
      <c r="T47" s="46">
        <v>0.13</v>
      </c>
      <c r="U47" s="39">
        <f t="shared" si="8"/>
        <v>1.4148364445161874</v>
      </c>
      <c r="V47" s="39">
        <f t="shared" si="9"/>
        <v>1.6342690938949505</v>
      </c>
      <c r="W47" s="39">
        <f t="shared" si="10"/>
        <v>1.8943389750482342</v>
      </c>
    </row>
    <row r="48" spans="1:23" ht="15" thickBot="1" x14ac:dyDescent="0.4">
      <c r="A48" s="42">
        <v>44166</v>
      </c>
      <c r="B48" s="11">
        <v>48.193710000000003</v>
      </c>
      <c r="C48" s="11">
        <v>181.179993</v>
      </c>
      <c r="D48" s="11">
        <v>705.669983</v>
      </c>
      <c r="E48" s="43">
        <v>3756.07</v>
      </c>
      <c r="F48" s="21">
        <f t="shared" si="2"/>
        <v>0.1142111283816913</v>
      </c>
      <c r="G48" s="21">
        <f t="shared" si="3"/>
        <v>-7.1807017897390052E-2</v>
      </c>
      <c r="H48" s="21">
        <f t="shared" si="4"/>
        <v>0.12450585701050007</v>
      </c>
      <c r="I48" s="21">
        <f t="shared" si="5"/>
        <v>-1.1136640158463601E-2</v>
      </c>
      <c r="T48" s="46">
        <v>0.14000000000000001</v>
      </c>
      <c r="U48" s="39">
        <f t="shared" si="8"/>
        <v>1.1257081908660027</v>
      </c>
      <c r="V48" s="39">
        <f t="shared" si="9"/>
        <v>1.3550039761368082</v>
      </c>
      <c r="W48" s="39">
        <f t="shared" si="10"/>
        <v>1.8608202820515687</v>
      </c>
    </row>
    <row r="49" spans="1:23" ht="15" thickBot="1" x14ac:dyDescent="0.4">
      <c r="A49" s="42">
        <v>44197</v>
      </c>
      <c r="B49" s="11">
        <v>53.697968000000003</v>
      </c>
      <c r="C49" s="11">
        <v>168.16999799999999</v>
      </c>
      <c r="D49" s="11">
        <v>793.53002900000001</v>
      </c>
      <c r="E49" s="43">
        <v>3714.24</v>
      </c>
      <c r="F49" s="21">
        <f t="shared" si="2"/>
        <v>9.4937894111747356E-2</v>
      </c>
      <c r="G49" s="21">
        <f t="shared" si="3"/>
        <v>0.12410058421954681</v>
      </c>
      <c r="H49" s="21">
        <f t="shared" si="4"/>
        <v>-0.14874046940446661</v>
      </c>
      <c r="I49" s="21">
        <f t="shared" si="5"/>
        <v>2.6091474971999741E-2</v>
      </c>
      <c r="T49" s="46">
        <v>0.15</v>
      </c>
      <c r="U49" s="39">
        <f t="shared" si="8"/>
        <v>0.8796130412521852</v>
      </c>
      <c r="V49" s="39">
        <f t="shared" si="9"/>
        <v>1.1068964263385466</v>
      </c>
      <c r="W49" s="39">
        <f t="shared" si="10"/>
        <v>1.8233022341251379</v>
      </c>
    </row>
    <row r="50" spans="1:23" ht="15" thickBot="1" x14ac:dyDescent="0.4">
      <c r="A50" s="42">
        <v>44228</v>
      </c>
      <c r="B50" s="11">
        <v>58.795940000000002</v>
      </c>
      <c r="C50" s="11">
        <v>189.03999300000001</v>
      </c>
      <c r="D50" s="11">
        <v>675.5</v>
      </c>
      <c r="E50" s="43">
        <v>3811.15</v>
      </c>
      <c r="F50" s="21">
        <f t="shared" si="2"/>
        <v>5.9369422446515781E-2</v>
      </c>
      <c r="G50" s="21">
        <f t="shared" si="3"/>
        <v>-2.3910226234509061E-2</v>
      </c>
      <c r="H50" s="21">
        <f t="shared" si="4"/>
        <v>-1.1206524056254673E-2</v>
      </c>
      <c r="I50" s="21">
        <f t="shared" si="5"/>
        <v>4.2438634008107733E-2</v>
      </c>
      <c r="T50" s="46">
        <v>0.16</v>
      </c>
      <c r="U50" s="39">
        <f t="shared" si="8"/>
        <v>0.6749999470961946</v>
      </c>
      <c r="V50" s="39">
        <f t="shared" si="9"/>
        <v>0.89088739622572988</v>
      </c>
      <c r="W50" s="39">
        <f t="shared" si="10"/>
        <v>1.7820520883617255</v>
      </c>
    </row>
    <row r="51" spans="1:23" ht="15" thickBot="1" x14ac:dyDescent="0.4">
      <c r="A51" s="42">
        <v>44256</v>
      </c>
      <c r="B51" s="11">
        <v>62.286620999999997</v>
      </c>
      <c r="C51" s="11">
        <v>184.520004</v>
      </c>
      <c r="D51" s="11">
        <v>667.92999299999997</v>
      </c>
      <c r="E51" s="43">
        <v>3972.89</v>
      </c>
      <c r="F51" s="21">
        <f t="shared" si="2"/>
        <v>-0.10109379669190915</v>
      </c>
      <c r="G51" s="21">
        <f t="shared" si="3"/>
        <v>8.1291999104877548E-3</v>
      </c>
      <c r="H51" s="21">
        <f t="shared" si="4"/>
        <v>6.2147245123038042E-2</v>
      </c>
      <c r="I51" s="21">
        <f t="shared" si="5"/>
        <v>5.2425312555847307E-2</v>
      </c>
      <c r="T51" s="46">
        <v>0.17</v>
      </c>
      <c r="U51" s="39">
        <f t="shared" si="8"/>
        <v>0.50870038177611732</v>
      </c>
      <c r="V51" s="39">
        <f t="shared" si="9"/>
        <v>0.70646078271129742</v>
      </c>
      <c r="W51" s="39">
        <f t="shared" si="10"/>
        <v>1.7373592099465576</v>
      </c>
    </row>
    <row r="52" spans="1:23" ht="15" thickBot="1" x14ac:dyDescent="0.4">
      <c r="A52" s="42">
        <v>44287</v>
      </c>
      <c r="B52" s="11">
        <v>55.989829999999998</v>
      </c>
      <c r="C52" s="11">
        <v>186.020004</v>
      </c>
      <c r="D52" s="11">
        <v>709.44000200000005</v>
      </c>
      <c r="E52" s="43">
        <v>4181.17</v>
      </c>
      <c r="F52" s="21">
        <f t="shared" si="2"/>
        <v>-7.1266692540412719E-3</v>
      </c>
      <c r="G52" s="21">
        <f t="shared" si="3"/>
        <v>-3.9619448669617315E-2</v>
      </c>
      <c r="H52" s="21">
        <f t="shared" si="4"/>
        <v>-0.11871339473750178</v>
      </c>
      <c r="I52" s="21">
        <f t="shared" si="5"/>
        <v>5.4865025818131288E-3</v>
      </c>
      <c r="T52" s="46">
        <v>0.18</v>
      </c>
      <c r="U52" s="39">
        <f t="shared" si="8"/>
        <v>0.37650143339524755</v>
      </c>
      <c r="V52" s="39">
        <f t="shared" si="9"/>
        <v>0.55195378429876829</v>
      </c>
      <c r="W52" s="39">
        <f t="shared" si="10"/>
        <v>1.6895316991727891</v>
      </c>
    </row>
    <row r="53" spans="1:23" ht="15" thickBot="1" x14ac:dyDescent="0.4">
      <c r="A53" s="42">
        <v>44317</v>
      </c>
      <c r="B53" s="11">
        <v>55.590809</v>
      </c>
      <c r="C53" s="11">
        <v>178.64999399999999</v>
      </c>
      <c r="D53" s="11">
        <v>625.21997099999999</v>
      </c>
      <c r="E53" s="43">
        <v>4204.1099999999997</v>
      </c>
      <c r="F53" s="21">
        <f t="shared" si="2"/>
        <v>-1.1103364226989338E-2</v>
      </c>
      <c r="G53" s="21">
        <f t="shared" si="3"/>
        <v>-1.6120851367059059E-2</v>
      </c>
      <c r="H53" s="21">
        <f t="shared" si="4"/>
        <v>8.7137397279332951E-2</v>
      </c>
      <c r="I53" s="21">
        <f t="shared" si="5"/>
        <v>2.221397632316955E-2</v>
      </c>
      <c r="T53" s="46">
        <v>0.19</v>
      </c>
      <c r="U53" s="39">
        <f t="shared" si="8"/>
        <v>0.27366386102852408</v>
      </c>
      <c r="V53" s="39">
        <f t="shared" si="9"/>
        <v>0.42488048704650805</v>
      </c>
      <c r="W53" s="39">
        <f t="shared" si="10"/>
        <v>1.6388928665338434</v>
      </c>
    </row>
    <row r="54" spans="1:23" ht="15" thickBot="1" x14ac:dyDescent="0.4">
      <c r="A54" s="42">
        <v>44348</v>
      </c>
      <c r="B54" s="11">
        <v>54.973564000000003</v>
      </c>
      <c r="C54" s="11">
        <v>175.770004</v>
      </c>
      <c r="D54" s="11">
        <v>679.70001200000002</v>
      </c>
      <c r="E54" s="43">
        <v>4297.5</v>
      </c>
      <c r="F54" s="21">
        <f t="shared" si="2"/>
        <v>-4.3106610297269518E-2</v>
      </c>
      <c r="G54" s="21">
        <f t="shared" si="3"/>
        <v>1.4223132179026405E-3</v>
      </c>
      <c r="H54" s="21">
        <f t="shared" si="4"/>
        <v>1.1034279634527945E-2</v>
      </c>
      <c r="I54" s="21">
        <f t="shared" si="5"/>
        <v>2.2748109365910464E-2</v>
      </c>
      <c r="T54" s="46">
        <v>0.2</v>
      </c>
      <c r="U54" s="39">
        <f t="shared" si="8"/>
        <v>0.19535049301717144</v>
      </c>
      <c r="V54" s="39">
        <f t="shared" si="9"/>
        <v>0.32224061001978854</v>
      </c>
      <c r="W54" s="39">
        <f t="shared" si="10"/>
        <v>1.5857776120891789</v>
      </c>
    </row>
    <row r="55" spans="1:23" ht="15" thickBot="1" x14ac:dyDescent="0.4">
      <c r="A55" s="42">
        <v>44378</v>
      </c>
      <c r="B55" s="11">
        <v>52.603839999999998</v>
      </c>
      <c r="C55" s="11">
        <v>176.020004</v>
      </c>
      <c r="D55" s="11">
        <v>687.20001200000002</v>
      </c>
      <c r="E55" s="43">
        <v>4395.26</v>
      </c>
      <c r="F55" s="21">
        <f t="shared" si="2"/>
        <v>6.3291006892272333E-3</v>
      </c>
      <c r="G55" s="21">
        <f t="shared" si="3"/>
        <v>2.9996584933607909E-2</v>
      </c>
      <c r="H55" s="21">
        <f t="shared" si="4"/>
        <v>7.0605294168708435E-2</v>
      </c>
      <c r="I55" s="21">
        <f t="shared" si="5"/>
        <v>2.8990321391681052E-2</v>
      </c>
      <c r="T55" s="46">
        <v>0.21</v>
      </c>
      <c r="U55" s="39">
        <f t="shared" si="8"/>
        <v>0.13694866999636193</v>
      </c>
      <c r="V55" s="39">
        <f t="shared" si="9"/>
        <v>0.24079261856265688</v>
      </c>
      <c r="W55" s="39">
        <f t="shared" si="10"/>
        <v>1.530528765482132</v>
      </c>
    </row>
    <row r="56" spans="1:23" ht="15" thickBot="1" x14ac:dyDescent="0.4">
      <c r="A56" s="42">
        <v>44409</v>
      </c>
      <c r="B56" s="11">
        <v>52.936774999999997</v>
      </c>
      <c r="C56" s="11">
        <v>181.300003</v>
      </c>
      <c r="D56" s="11">
        <v>735.71997099999999</v>
      </c>
      <c r="E56" s="43">
        <v>4522.68</v>
      </c>
      <c r="F56" s="21">
        <f t="shared" si="2"/>
        <v>-8.0238170912375669E-3</v>
      </c>
      <c r="G56" s="21">
        <f t="shared" si="3"/>
        <v>-6.6905707662895136E-2</v>
      </c>
      <c r="H56" s="21">
        <f t="shared" si="4"/>
        <v>5.4042313063702288E-2</v>
      </c>
      <c r="I56" s="21">
        <f t="shared" si="5"/>
        <v>-4.7569140421166278E-2</v>
      </c>
      <c r="T56" s="46">
        <v>0.22</v>
      </c>
      <c r="U56" s="39">
        <f t="shared" si="8"/>
        <v>9.4286034776689731E-2</v>
      </c>
      <c r="V56" s="39">
        <f t="shared" si="9"/>
        <v>0.17727826063810512</v>
      </c>
      <c r="W56" s="39">
        <f t="shared" si="10"/>
        <v>1.4734934420506312</v>
      </c>
    </row>
    <row r="57" spans="1:23" ht="15" thickBot="1" x14ac:dyDescent="0.4">
      <c r="A57" s="42">
        <v>44440</v>
      </c>
      <c r="B57" s="11">
        <v>52.51202</v>
      </c>
      <c r="C57" s="11">
        <v>169.16999799999999</v>
      </c>
      <c r="D57" s="11">
        <v>775.47997999999995</v>
      </c>
      <c r="E57" s="43">
        <v>4307.54</v>
      </c>
      <c r="F57" s="21">
        <f t="shared" si="2"/>
        <v>-8.0330312945493296E-2</v>
      </c>
      <c r="G57" s="21">
        <f t="shared" si="3"/>
        <v>-5.9106816328027985E-4</v>
      </c>
      <c r="H57" s="21">
        <f t="shared" si="4"/>
        <v>0.43652967030818779</v>
      </c>
      <c r="I57" s="21">
        <f t="shared" si="5"/>
        <v>6.9143873301234615E-2</v>
      </c>
      <c r="T57" s="46">
        <v>0.23</v>
      </c>
      <c r="U57" s="39">
        <f t="shared" si="8"/>
        <v>6.375043760417104E-2</v>
      </c>
      <c r="V57" s="39">
        <f t="shared" si="9"/>
        <v>0.12859296444843149</v>
      </c>
      <c r="W57" s="39">
        <f t="shared" si="10"/>
        <v>1.4150194684667186</v>
      </c>
    </row>
    <row r="58" spans="1:23" ht="15" thickBot="1" x14ac:dyDescent="0.4">
      <c r="A58" s="42">
        <v>44470</v>
      </c>
      <c r="B58" s="11">
        <v>48.293712999999997</v>
      </c>
      <c r="C58" s="11">
        <v>169.070007</v>
      </c>
      <c r="D58" s="11">
        <v>1114</v>
      </c>
      <c r="E58" s="43">
        <v>4605.38</v>
      </c>
      <c r="F58" s="21">
        <f t="shared" si="2"/>
        <v>4.0816078896232554E-3</v>
      </c>
      <c r="G58" s="21">
        <f t="shared" si="3"/>
        <v>-0.14295860885603448</v>
      </c>
      <c r="H58" s="21">
        <f t="shared" si="4"/>
        <v>2.7612217235188478E-2</v>
      </c>
      <c r="I58" s="21">
        <f t="shared" si="5"/>
        <v>-8.3337314184714628E-3</v>
      </c>
      <c r="T58" s="46">
        <v>0.24</v>
      </c>
      <c r="U58" s="39">
        <f t="shared" si="8"/>
        <v>4.2331651723133551E-2</v>
      </c>
      <c r="V58" s="39">
        <f t="shared" si="9"/>
        <v>9.1902716414120761E-2</v>
      </c>
      <c r="W58" s="39">
        <f t="shared" si="10"/>
        <v>1.3554519283467019</v>
      </c>
    </row>
    <row r="59" spans="1:23" ht="15" thickBot="1" x14ac:dyDescent="0.4">
      <c r="A59" s="42">
        <v>44501</v>
      </c>
      <c r="B59" s="11">
        <v>48.490828999999998</v>
      </c>
      <c r="C59" s="11">
        <v>144.89999399999999</v>
      </c>
      <c r="D59" s="11">
        <v>1144.76001</v>
      </c>
      <c r="E59" s="43">
        <v>4567</v>
      </c>
      <c r="F59" s="21">
        <f t="shared" si="2"/>
        <v>5.4027288335285119E-2</v>
      </c>
      <c r="G59" s="21">
        <f t="shared" si="3"/>
        <v>6.8944136740267892E-2</v>
      </c>
      <c r="H59" s="21">
        <f t="shared" si="4"/>
        <v>-7.6854519926844708E-2</v>
      </c>
      <c r="I59" s="21">
        <f t="shared" si="5"/>
        <v>4.3612874972629799E-2</v>
      </c>
      <c r="T59" s="46">
        <v>0.25</v>
      </c>
      <c r="U59" s="39">
        <f t="shared" si="8"/>
        <v>2.7605365657297588E-2</v>
      </c>
      <c r="V59" s="39">
        <f t="shared" si="9"/>
        <v>6.4712607892558255E-2</v>
      </c>
      <c r="W59" s="39">
        <f t="shared" si="10"/>
        <v>1.2951298743899837</v>
      </c>
    </row>
    <row r="60" spans="1:23" ht="15" thickBot="1" x14ac:dyDescent="0.4">
      <c r="A60" s="42">
        <v>44531</v>
      </c>
      <c r="B60" s="11">
        <v>51.110657000000003</v>
      </c>
      <c r="C60" s="11">
        <v>154.88999899999999</v>
      </c>
      <c r="D60" s="11">
        <v>1056.780029</v>
      </c>
      <c r="E60" s="43">
        <v>4766.18</v>
      </c>
      <c r="F60" s="21">
        <f t="shared" si="2"/>
        <v>-5.2038873223641084E-2</v>
      </c>
      <c r="G60" s="21">
        <f t="shared" si="3"/>
        <v>-7.6957828632951267E-2</v>
      </c>
      <c r="H60" s="21">
        <f t="shared" si="4"/>
        <v>-0.1136093176492078</v>
      </c>
      <c r="I60" s="21">
        <f t="shared" si="5"/>
        <v>-5.2585089106999758E-2</v>
      </c>
      <c r="T60" s="46">
        <v>0.26</v>
      </c>
      <c r="U60" s="39">
        <f t="shared" si="8"/>
        <v>1.7679421069237179E-2</v>
      </c>
      <c r="V60" s="39">
        <f t="shared" si="9"/>
        <v>4.4895092399078039E-2</v>
      </c>
      <c r="W60" s="39">
        <f t="shared" si="10"/>
        <v>1.2343832489491486</v>
      </c>
    </row>
    <row r="61" spans="1:23" ht="15" thickBot="1" x14ac:dyDescent="0.4">
      <c r="A61" s="42">
        <v>44562</v>
      </c>
      <c r="B61" s="11">
        <v>48.450915999999999</v>
      </c>
      <c r="C61" s="11">
        <v>142.970001</v>
      </c>
      <c r="D61" s="11">
        <v>936.71997099999999</v>
      </c>
      <c r="E61" s="43">
        <v>4515.55</v>
      </c>
      <c r="F61" s="21">
        <f t="shared" si="2"/>
        <v>-7.7427287442821568E-2</v>
      </c>
      <c r="G61" s="21">
        <f t="shared" si="3"/>
        <v>5.8683639513998569E-2</v>
      </c>
      <c r="H61" s="21">
        <f t="shared" si="4"/>
        <v>-8.51268185462868E-2</v>
      </c>
      <c r="I61" s="21">
        <f t="shared" si="5"/>
        <v>-3.6912446988738974E-2</v>
      </c>
      <c r="T61" s="46">
        <v>0.27000000000000102</v>
      </c>
      <c r="U61" s="39">
        <f t="shared" si="8"/>
        <v>1.1119591182508293E-2</v>
      </c>
      <c r="V61" s="39">
        <f t="shared" si="9"/>
        <v>3.0687269769022703E-2</v>
      </c>
      <c r="W61" s="39">
        <f t="shared" si="10"/>
        <v>1.173530049639367</v>
      </c>
    </row>
    <row r="62" spans="1:23" x14ac:dyDescent="0.35">
      <c r="A62" s="42">
        <v>44593</v>
      </c>
      <c r="B62" s="11">
        <v>44.699492999999997</v>
      </c>
      <c r="C62" s="11">
        <v>151.36000100000001</v>
      </c>
      <c r="D62" s="11">
        <v>856.97997999999995</v>
      </c>
      <c r="E62" s="43">
        <v>4348.87</v>
      </c>
      <c r="F62" s="21"/>
      <c r="G62" s="21"/>
      <c r="H62" s="21"/>
      <c r="I62" s="21"/>
      <c r="T62" s="46">
        <v>0.28000000000000103</v>
      </c>
      <c r="U62" s="39">
        <f t="shared" si="8"/>
        <v>6.8684042311620164E-3</v>
      </c>
      <c r="V62" s="39">
        <f t="shared" si="9"/>
        <v>2.0666505428583282E-2</v>
      </c>
      <c r="W62" s="39">
        <f t="shared" si="10"/>
        <v>1.1128737708046246</v>
      </c>
    </row>
    <row r="63" spans="1:23" x14ac:dyDescent="0.35">
      <c r="A63" s="44"/>
      <c r="T63" s="46">
        <v>0.29000000000000098</v>
      </c>
      <c r="U63" s="39">
        <f t="shared" si="8"/>
        <v>4.166478252596896E-3</v>
      </c>
      <c r="V63" s="39">
        <f t="shared" si="9"/>
        <v>1.3712772013739079E-2</v>
      </c>
      <c r="W63" s="39">
        <f t="shared" si="10"/>
        <v>1.0527011455206972</v>
      </c>
    </row>
    <row r="64" spans="1:23" x14ac:dyDescent="0.35">
      <c r="T64" s="46">
        <v>0.30000000000000099</v>
      </c>
      <c r="U64" s="39">
        <f t="shared" si="8"/>
        <v>2.4821535101249444E-3</v>
      </c>
      <c r="V64" s="39">
        <f t="shared" si="9"/>
        <v>8.9646405061447887E-3</v>
      </c>
      <c r="W64" s="39">
        <f t="shared" si="10"/>
        <v>0.99328020648172466</v>
      </c>
    </row>
    <row r="65" spans="20:23" x14ac:dyDescent="0.35">
      <c r="T65" s="46">
        <v>0.310000000000001</v>
      </c>
      <c r="U65" s="39">
        <f t="shared" si="8"/>
        <v>1.4522266444973258E-3</v>
      </c>
      <c r="V65" s="39">
        <f t="shared" si="9"/>
        <v>5.7741746426947576E-3</v>
      </c>
      <c r="W65" s="39">
        <f t="shared" si="10"/>
        <v>0.93485867773665388</v>
      </c>
    </row>
    <row r="66" spans="20:23" x14ac:dyDescent="0.35">
      <c r="T66" s="46">
        <v>0.32000000000000101</v>
      </c>
      <c r="U66" s="39">
        <f t="shared" si="8"/>
        <v>8.3442327528728758E-4</v>
      </c>
      <c r="V66" s="39">
        <f t="shared" si="9"/>
        <v>3.6643450822674145E-3</v>
      </c>
      <c r="W66" s="39">
        <f t="shared" si="10"/>
        <v>0.87766270295711946</v>
      </c>
    </row>
    <row r="67" spans="20:23" x14ac:dyDescent="0.35">
      <c r="T67" s="46">
        <v>0.33000000000000101</v>
      </c>
      <c r="U67" s="39">
        <f t="shared" si="8"/>
        <v>4.708522655974761E-4</v>
      </c>
      <c r="V67" s="39">
        <f t="shared" si="9"/>
        <v>2.2911431786684726E-3</v>
      </c>
      <c r="W67" s="39">
        <f t="shared" si="10"/>
        <v>0.82189590986189476</v>
      </c>
    </row>
    <row r="68" spans="20:23" x14ac:dyDescent="0.35">
      <c r="T68" s="46">
        <v>0.34000000000000102</v>
      </c>
      <c r="U68" s="39">
        <f t="shared" si="8"/>
        <v>2.609330945215267E-4</v>
      </c>
      <c r="V68" s="39">
        <f t="shared" si="9"/>
        <v>1.4114240334260342E-3</v>
      </c>
      <c r="W68" s="39">
        <f t="shared" si="10"/>
        <v>0.76773880471526312</v>
      </c>
    </row>
    <row r="69" spans="20:23" x14ac:dyDescent="0.35">
      <c r="T69" s="46">
        <v>0.35000000000000098</v>
      </c>
      <c r="U69" s="39">
        <f t="shared" ref="U69:U86" si="13">_xlfn.NORM.DIST(T69, $K$3,$K$4,FALSE)</f>
        <v>1.4201032153769038E-4</v>
      </c>
      <c r="V69" s="39">
        <f t="shared" ref="V69:V86" si="14">_xlfn.NORM.DIST(T69,$L$3,$L$4,FALSE)</f>
        <v>8.5666732076145676E-4</v>
      </c>
      <c r="W69" s="39">
        <f t="shared" ref="W69:W86" si="15">_xlfn.NORM.DIST(T69,$M$3,$M$4,FALSE)</f>
        <v>0.7153484855623875</v>
      </c>
    </row>
    <row r="70" spans="20:23" x14ac:dyDescent="0.35">
      <c r="T70" s="46">
        <v>0.36000000000000099</v>
      </c>
      <c r="U70" s="39">
        <f t="shared" si="13"/>
        <v>7.5902643635447666E-5</v>
      </c>
      <c r="V70" s="39">
        <f t="shared" si="14"/>
        <v>5.1229050433866284E-4</v>
      </c>
      <c r="W70" s="39">
        <f t="shared" si="15"/>
        <v>0.66485865815177159</v>
      </c>
    </row>
    <row r="71" spans="20:23" x14ac:dyDescent="0.35">
      <c r="T71" s="46">
        <v>0.37000000000000099</v>
      </c>
      <c r="U71" s="39">
        <f t="shared" si="13"/>
        <v>3.9841909030556849E-5</v>
      </c>
      <c r="V71" s="39">
        <f t="shared" si="14"/>
        <v>3.0183515817377884E-4</v>
      </c>
      <c r="W71" s="39">
        <f t="shared" si="15"/>
        <v>0.61637993439241368</v>
      </c>
    </row>
    <row r="72" spans="20:23" x14ac:dyDescent="0.35">
      <c r="T72" s="46">
        <v>0.380000000000001</v>
      </c>
      <c r="U72" s="39">
        <f t="shared" si="13"/>
        <v>2.0538542563007396E-5</v>
      </c>
      <c r="V72" s="39">
        <f t="shared" si="14"/>
        <v>1.7521559550313866E-4</v>
      </c>
      <c r="W72" s="39">
        <f t="shared" si="15"/>
        <v>0.57000038975132716</v>
      </c>
    </row>
    <row r="73" spans="20:23" x14ac:dyDescent="0.35">
      <c r="T73" s="46">
        <v>0.39000000000000101</v>
      </c>
      <c r="U73" s="39">
        <f t="shared" si="13"/>
        <v>1.0397893162894787E-5</v>
      </c>
      <c r="V73" s="39">
        <f t="shared" si="14"/>
        <v>1.0021324062170068E-4</v>
      </c>
      <c r="W73" s="39">
        <f t="shared" si="15"/>
        <v>0.52578635324651124</v>
      </c>
    </row>
    <row r="74" spans="20:23" x14ac:dyDescent="0.35">
      <c r="T74" s="46">
        <v>0.40000000000000102</v>
      </c>
      <c r="U74" s="39">
        <f t="shared" si="13"/>
        <v>5.1697236090841157E-6</v>
      </c>
      <c r="V74" s="39">
        <f t="shared" si="14"/>
        <v>5.647118060014505E-5</v>
      </c>
      <c r="W74" s="39">
        <f t="shared" si="15"/>
        <v>0.4837834016431416</v>
      </c>
    </row>
    <row r="75" spans="20:23" x14ac:dyDescent="0.35">
      <c r="T75" s="46">
        <v>0.41000000000000097</v>
      </c>
      <c r="U75" s="39">
        <f t="shared" si="13"/>
        <v>2.5242684809579389E-6</v>
      </c>
      <c r="V75" s="39">
        <f t="shared" si="14"/>
        <v>3.1352923453685306E-5</v>
      </c>
      <c r="W75" s="39">
        <f t="shared" si="15"/>
        <v>0.44401752811084932</v>
      </c>
    </row>
    <row r="76" spans="20:23" x14ac:dyDescent="0.35">
      <c r="T76" s="46">
        <v>0.42000000000000098</v>
      </c>
      <c r="U76" s="39">
        <f t="shared" si="13"/>
        <v>1.2104587937859655E-6</v>
      </c>
      <c r="V76" s="39">
        <f t="shared" si="14"/>
        <v>1.715057285960428E-5</v>
      </c>
      <c r="W76" s="39">
        <f t="shared" si="15"/>
        <v>0.40649645492518793</v>
      </c>
    </row>
    <row r="77" spans="20:23" x14ac:dyDescent="0.35">
      <c r="T77" s="46">
        <v>0.43000000000000099</v>
      </c>
      <c r="U77" s="39">
        <f t="shared" si="13"/>
        <v>5.7004707395567299E-7</v>
      </c>
      <c r="V77" s="39">
        <f t="shared" si="14"/>
        <v>9.2433337261519084E-6</v>
      </c>
      <c r="W77" s="39">
        <f t="shared" si="15"/>
        <v>0.37121105975990765</v>
      </c>
    </row>
    <row r="78" spans="20:23" x14ac:dyDescent="0.35">
      <c r="T78" s="46">
        <v>0.440000000000001</v>
      </c>
      <c r="U78" s="39">
        <f t="shared" si="13"/>
        <v>2.6364386961185113E-7</v>
      </c>
      <c r="V78" s="39">
        <f t="shared" si="14"/>
        <v>4.908265532562219E-6</v>
      </c>
      <c r="W78" s="39">
        <f t="shared" si="15"/>
        <v>0.33813688566906092</v>
      </c>
    </row>
    <row r="79" spans="20:23" x14ac:dyDescent="0.35">
      <c r="T79" s="46">
        <v>0.45000000000000101</v>
      </c>
      <c r="U79" s="39">
        <f t="shared" si="13"/>
        <v>1.1974871988794391E-7</v>
      </c>
      <c r="V79" s="39">
        <f t="shared" si="14"/>
        <v>2.5678927416828236E-6</v>
      </c>
      <c r="W79" s="39">
        <f t="shared" si="15"/>
        <v>0.30723570593970662</v>
      </c>
    </row>
    <row r="80" spans="20:23" x14ac:dyDescent="0.35">
      <c r="T80" s="46">
        <v>0.46000000000000102</v>
      </c>
      <c r="U80" s="39">
        <f t="shared" si="13"/>
        <v>5.341587258704593E-8</v>
      </c>
      <c r="V80" s="39">
        <f t="shared" si="14"/>
        <v>1.3236559727370386E-6</v>
      </c>
      <c r="W80" s="39">
        <f t="shared" si="15"/>
        <v>0.27845711653962807</v>
      </c>
    </row>
    <row r="81" spans="20:23" x14ac:dyDescent="0.35">
      <c r="T81" s="46">
        <v>0.47000000000000097</v>
      </c>
      <c r="U81" s="39">
        <f t="shared" si="13"/>
        <v>2.3400008799134657E-8</v>
      </c>
      <c r="V81" s="39">
        <f t="shared" si="14"/>
        <v>6.7223757115236918E-7</v>
      </c>
      <c r="W81" s="39">
        <f t="shared" si="15"/>
        <v>0.25174013081725088</v>
      </c>
    </row>
    <row r="82" spans="20:23" x14ac:dyDescent="0.35">
      <c r="T82" s="46">
        <v>0.48000000000000098</v>
      </c>
      <c r="U82" s="39">
        <f t="shared" si="13"/>
        <v>1.0067182919347527E-8</v>
      </c>
      <c r="V82" s="39">
        <f t="shared" si="14"/>
        <v>3.3637201200879096E-7</v>
      </c>
      <c r="W82" s="39">
        <f t="shared" si="15"/>
        <v>0.22701475335703614</v>
      </c>
    </row>
    <row r="83" spans="20:23" x14ac:dyDescent="0.35">
      <c r="T83" s="46">
        <v>0.49000000000000099</v>
      </c>
      <c r="U83" s="39">
        <f t="shared" si="13"/>
        <v>4.253497133007068E-9</v>
      </c>
      <c r="V83" s="39">
        <f t="shared" si="14"/>
        <v>1.658312362365028E-7</v>
      </c>
      <c r="W83" s="39">
        <f t="shared" si="15"/>
        <v>0.20420351237648063</v>
      </c>
    </row>
    <row r="84" spans="20:23" x14ac:dyDescent="0.35">
      <c r="T84" s="46">
        <v>0.500000000000001</v>
      </c>
      <c r="U84" s="39">
        <f t="shared" si="13"/>
        <v>1.7649425552786228E-9</v>
      </c>
      <c r="V84" s="39">
        <f t="shared" si="14"/>
        <v>8.0549386595885428E-8</v>
      </c>
      <c r="W84" s="39">
        <f t="shared" si="15"/>
        <v>0.18322293269522413</v>
      </c>
    </row>
    <row r="85" spans="20:23" x14ac:dyDescent="0.35">
      <c r="T85" s="46">
        <v>0.51000000000000101</v>
      </c>
      <c r="U85" s="39">
        <f t="shared" si="13"/>
        <v>7.1921916348955086E-10</v>
      </c>
      <c r="V85" s="39">
        <f t="shared" si="14"/>
        <v>3.854850595241374E-8</v>
      </c>
      <c r="W85" s="39">
        <f t="shared" si="15"/>
        <v>0.16398493404064138</v>
      </c>
    </row>
    <row r="86" spans="20:23" x14ac:dyDescent="0.35">
      <c r="T86" s="46">
        <v>0.52000000000000102</v>
      </c>
      <c r="U86" s="39">
        <f t="shared" si="13"/>
        <v>2.8783140134617101E-10</v>
      </c>
      <c r="V86" s="39">
        <f t="shared" si="14"/>
        <v>1.8176165871132993E-8</v>
      </c>
      <c r="W86" s="39">
        <f t="shared" si="15"/>
        <v>0.14639814221034303</v>
      </c>
    </row>
    <row r="87" spans="20:23" x14ac:dyDescent="0.35">
      <c r="T87" s="46">
        <v>0.53000000000000103</v>
      </c>
    </row>
    <row r="88" spans="20:23" x14ac:dyDescent="0.35">
      <c r="T88" s="46">
        <v>0.54000000000000103</v>
      </c>
    </row>
    <row r="89" spans="20:23" x14ac:dyDescent="0.35">
      <c r="T89" s="46">
        <v>0.55000000000000104</v>
      </c>
    </row>
    <row r="90" spans="20:23" x14ac:dyDescent="0.35">
      <c r="T90" s="46">
        <v>0.56000000000000105</v>
      </c>
    </row>
    <row r="91" spans="20:23" x14ac:dyDescent="0.35">
      <c r="T91" s="46">
        <v>0.57000000000000095</v>
      </c>
    </row>
    <row r="92" spans="20:23" x14ac:dyDescent="0.35">
      <c r="T92" s="46">
        <v>0.58000000000000096</v>
      </c>
    </row>
    <row r="93" spans="20:23" x14ac:dyDescent="0.35">
      <c r="T93" s="46">
        <v>0.59000000000000097</v>
      </c>
    </row>
    <row r="94" spans="20:23" x14ac:dyDescent="0.35">
      <c r="T94" s="46">
        <v>0.60000000000000098</v>
      </c>
    </row>
    <row r="95" spans="20:23" x14ac:dyDescent="0.35">
      <c r="T95" s="46">
        <v>0.61000000000000099</v>
      </c>
    </row>
    <row r="96" spans="20:23" x14ac:dyDescent="0.35">
      <c r="T96" s="46">
        <v>0.62000000000000099</v>
      </c>
    </row>
    <row r="97" spans="20:20" x14ac:dyDescent="0.35">
      <c r="T97" s="46">
        <v>0.630000000000001</v>
      </c>
    </row>
    <row r="98" spans="20:20" x14ac:dyDescent="0.35">
      <c r="T98" s="46">
        <v>0.64000000000000101</v>
      </c>
    </row>
    <row r="99" spans="20:20" x14ac:dyDescent="0.35">
      <c r="T99" s="46">
        <v>0.65000000000000102</v>
      </c>
    </row>
    <row r="100" spans="20:20" x14ac:dyDescent="0.35">
      <c r="T100" s="46">
        <v>0.66000000000000103</v>
      </c>
    </row>
    <row r="101" spans="20:20" x14ac:dyDescent="0.35">
      <c r="T101" s="46">
        <v>0.67000000000000104</v>
      </c>
    </row>
    <row r="102" spans="20:20" x14ac:dyDescent="0.35">
      <c r="T102" s="46">
        <v>0.68000000000000105</v>
      </c>
    </row>
    <row r="103" spans="20:20" x14ac:dyDescent="0.35">
      <c r="T103" s="46">
        <v>0.69000000000000095</v>
      </c>
    </row>
    <row r="104" spans="20:20" x14ac:dyDescent="0.35">
      <c r="T104" s="46">
        <v>0.7</v>
      </c>
    </row>
    <row r="105" spans="20:20" x14ac:dyDescent="0.35">
      <c r="T105" s="46">
        <v>0.71</v>
      </c>
    </row>
    <row r="106" spans="20:20" x14ac:dyDescent="0.35">
      <c r="T106" s="46">
        <v>0.72</v>
      </c>
    </row>
    <row r="107" spans="20:20" x14ac:dyDescent="0.35">
      <c r="T107" s="46">
        <v>0.73</v>
      </c>
    </row>
    <row r="108" spans="20:20" x14ac:dyDescent="0.35">
      <c r="T108" s="46">
        <v>0.74</v>
      </c>
    </row>
    <row r="109" spans="20:20" x14ac:dyDescent="0.35">
      <c r="T109" s="46">
        <v>0.75</v>
      </c>
    </row>
    <row r="110" spans="20:20" x14ac:dyDescent="0.35">
      <c r="T110" s="46">
        <v>0.76</v>
      </c>
    </row>
    <row r="111" spans="20:20" x14ac:dyDescent="0.35">
      <c r="T111" s="46">
        <v>0.77</v>
      </c>
    </row>
    <row r="112" spans="20:20" x14ac:dyDescent="0.35">
      <c r="T112" s="46">
        <v>0.78</v>
      </c>
    </row>
    <row r="113" spans="20:20" x14ac:dyDescent="0.35">
      <c r="T113" s="46">
        <v>0.79</v>
      </c>
    </row>
    <row r="114" spans="20:20" x14ac:dyDescent="0.35">
      <c r="T114" s="46">
        <v>0.8</v>
      </c>
    </row>
    <row r="115" spans="20:20" x14ac:dyDescent="0.35">
      <c r="T115" s="46">
        <v>0.81</v>
      </c>
    </row>
    <row r="116" spans="20:20" x14ac:dyDescent="0.35">
      <c r="T116" s="46">
        <v>0.82</v>
      </c>
    </row>
    <row r="117" spans="20:20" x14ac:dyDescent="0.35">
      <c r="T117" s="46">
        <v>0.83</v>
      </c>
    </row>
    <row r="118" spans="20:20" x14ac:dyDescent="0.35">
      <c r="T118" s="46">
        <v>0.84</v>
      </c>
    </row>
    <row r="119" spans="20:20" x14ac:dyDescent="0.35">
      <c r="T119" s="46">
        <v>0.85</v>
      </c>
    </row>
    <row r="120" spans="20:20" x14ac:dyDescent="0.35">
      <c r="T120" s="46">
        <v>0.86</v>
      </c>
    </row>
    <row r="121" spans="20:20" x14ac:dyDescent="0.35">
      <c r="T121" s="46">
        <v>0.87</v>
      </c>
    </row>
    <row r="122" spans="20:20" x14ac:dyDescent="0.35">
      <c r="T122" s="46">
        <v>0.88</v>
      </c>
    </row>
    <row r="123" spans="20:20" x14ac:dyDescent="0.35">
      <c r="T123" s="46">
        <v>0.89</v>
      </c>
    </row>
    <row r="124" spans="20:20" x14ac:dyDescent="0.35">
      <c r="T124" s="46">
        <v>0.9</v>
      </c>
    </row>
    <row r="125" spans="20:20" x14ac:dyDescent="0.35">
      <c r="T125" s="46">
        <v>0.91</v>
      </c>
    </row>
    <row r="126" spans="20:20" x14ac:dyDescent="0.35">
      <c r="T126" s="46">
        <v>0.92</v>
      </c>
    </row>
    <row r="127" spans="20:20" x14ac:dyDescent="0.35">
      <c r="T127" s="46">
        <v>0.93</v>
      </c>
    </row>
    <row r="128" spans="20:20" x14ac:dyDescent="0.35">
      <c r="T128" s="46">
        <v>0.94</v>
      </c>
    </row>
    <row r="129" spans="20:20" x14ac:dyDescent="0.35">
      <c r="T129" s="46">
        <v>0.95</v>
      </c>
    </row>
    <row r="130" spans="20:20" x14ac:dyDescent="0.35">
      <c r="T130" s="46">
        <v>0.96</v>
      </c>
    </row>
    <row r="131" spans="20:20" x14ac:dyDescent="0.35">
      <c r="T131" s="46">
        <v>0.97</v>
      </c>
    </row>
    <row r="132" spans="20:20" x14ac:dyDescent="0.35">
      <c r="T132" s="46">
        <v>0.98</v>
      </c>
    </row>
    <row r="133" spans="20:20" x14ac:dyDescent="0.35">
      <c r="T133" s="46">
        <v>0.99</v>
      </c>
    </row>
    <row r="134" spans="20:20" x14ac:dyDescent="0.35">
      <c r="T134" s="46">
        <v>1</v>
      </c>
    </row>
    <row r="135" spans="20:20" x14ac:dyDescent="0.35">
      <c r="T135" s="46">
        <v>1.01</v>
      </c>
    </row>
    <row r="136" spans="20:20" x14ac:dyDescent="0.35">
      <c r="T136" s="46">
        <v>1.02</v>
      </c>
    </row>
    <row r="137" spans="20:20" x14ac:dyDescent="0.35">
      <c r="T137" s="46">
        <v>1.03</v>
      </c>
    </row>
    <row r="138" spans="20:20" x14ac:dyDescent="0.35">
      <c r="T138" s="46">
        <v>1.04</v>
      </c>
    </row>
    <row r="139" spans="20:20" x14ac:dyDescent="0.35">
      <c r="T139" s="46">
        <v>1.05</v>
      </c>
    </row>
    <row r="140" spans="20:20" x14ac:dyDescent="0.35">
      <c r="T140" s="46">
        <v>1.06</v>
      </c>
    </row>
    <row r="141" spans="20:20" x14ac:dyDescent="0.35">
      <c r="T141" s="46">
        <v>1.07</v>
      </c>
    </row>
    <row r="142" spans="20:20" x14ac:dyDescent="0.35">
      <c r="T142" s="46">
        <v>1.08</v>
      </c>
    </row>
    <row r="143" spans="20:20" x14ac:dyDescent="0.35">
      <c r="T143" s="46">
        <v>1.0900000000000001</v>
      </c>
    </row>
    <row r="144" spans="20:20" x14ac:dyDescent="0.35">
      <c r="T144" s="46">
        <v>1.1000000000000001</v>
      </c>
    </row>
    <row r="145" spans="20:20" x14ac:dyDescent="0.35">
      <c r="T145" s="46">
        <v>1.1100000000000001</v>
      </c>
    </row>
    <row r="146" spans="20:20" x14ac:dyDescent="0.35">
      <c r="T146" s="46">
        <v>1.1200000000000001</v>
      </c>
    </row>
    <row r="147" spans="20:20" x14ac:dyDescent="0.35">
      <c r="T147" s="46">
        <v>1.1299999999999999</v>
      </c>
    </row>
    <row r="148" spans="20:20" x14ac:dyDescent="0.35">
      <c r="T148" s="46">
        <v>1.1399999999999999</v>
      </c>
    </row>
    <row r="149" spans="20:20" x14ac:dyDescent="0.35">
      <c r="T149" s="46">
        <v>1.1499999999999999</v>
      </c>
    </row>
    <row r="150" spans="20:20" x14ac:dyDescent="0.35">
      <c r="T150" s="46">
        <v>1.1599999999999999</v>
      </c>
    </row>
    <row r="151" spans="20:20" x14ac:dyDescent="0.35">
      <c r="T151" s="46">
        <v>1.17</v>
      </c>
    </row>
    <row r="152" spans="20:20" x14ac:dyDescent="0.35">
      <c r="T152" s="46">
        <v>1.18</v>
      </c>
    </row>
    <row r="153" spans="20:20" x14ac:dyDescent="0.35">
      <c r="T153" s="46">
        <v>1.19</v>
      </c>
    </row>
    <row r="154" spans="20:20" x14ac:dyDescent="0.35">
      <c r="T154" s="46">
        <v>1.2</v>
      </c>
    </row>
    <row r="155" spans="20:20" x14ac:dyDescent="0.35">
      <c r="T155" s="46">
        <v>1.21</v>
      </c>
    </row>
    <row r="156" spans="20:20" x14ac:dyDescent="0.35">
      <c r="T156" s="46">
        <v>1.22</v>
      </c>
    </row>
    <row r="157" spans="20:20" x14ac:dyDescent="0.35">
      <c r="T157" s="46">
        <v>1.23</v>
      </c>
    </row>
    <row r="158" spans="20:20" x14ac:dyDescent="0.35">
      <c r="T158" s="46">
        <v>1.24</v>
      </c>
    </row>
    <row r="159" spans="20:20" x14ac:dyDescent="0.35">
      <c r="T159" s="46">
        <v>1.25</v>
      </c>
    </row>
    <row r="160" spans="20:20" x14ac:dyDescent="0.35">
      <c r="T160" s="46">
        <v>1.26</v>
      </c>
    </row>
    <row r="161" spans="20:20" x14ac:dyDescent="0.35">
      <c r="T161" s="46">
        <v>1.27</v>
      </c>
    </row>
    <row r="162" spans="20:20" x14ac:dyDescent="0.35">
      <c r="T162" s="46">
        <v>1.28</v>
      </c>
    </row>
    <row r="163" spans="20:20" x14ac:dyDescent="0.35">
      <c r="T163" s="46">
        <v>1.29</v>
      </c>
    </row>
    <row r="164" spans="20:20" x14ac:dyDescent="0.35">
      <c r="T164" s="46">
        <v>1.3</v>
      </c>
    </row>
    <row r="165" spans="20:20" x14ac:dyDescent="0.35">
      <c r="T165" s="46">
        <v>1.31</v>
      </c>
    </row>
    <row r="166" spans="20:20" x14ac:dyDescent="0.35">
      <c r="T166" s="46">
        <v>1.32</v>
      </c>
    </row>
    <row r="167" spans="20:20" x14ac:dyDescent="0.35">
      <c r="T167" s="46">
        <v>1.33</v>
      </c>
    </row>
    <row r="168" spans="20:20" x14ac:dyDescent="0.35">
      <c r="T168" s="46">
        <v>1.34</v>
      </c>
    </row>
    <row r="169" spans="20:20" x14ac:dyDescent="0.35">
      <c r="T169" s="46">
        <v>1.35</v>
      </c>
    </row>
    <row r="170" spans="20:20" x14ac:dyDescent="0.35">
      <c r="T170" s="46">
        <v>1.36</v>
      </c>
    </row>
    <row r="171" spans="20:20" x14ac:dyDescent="0.35">
      <c r="T171" s="46">
        <v>1.37</v>
      </c>
    </row>
    <row r="172" spans="20:20" x14ac:dyDescent="0.35">
      <c r="T172" s="46">
        <v>1.38</v>
      </c>
    </row>
    <row r="173" spans="20:20" x14ac:dyDescent="0.35">
      <c r="T173" s="46">
        <v>1.39</v>
      </c>
    </row>
    <row r="174" spans="20:20" x14ac:dyDescent="0.35">
      <c r="T174" s="46">
        <v>1.4</v>
      </c>
    </row>
    <row r="175" spans="20:20" x14ac:dyDescent="0.35">
      <c r="T175" s="46">
        <v>1.41</v>
      </c>
    </row>
    <row r="176" spans="20:20" x14ac:dyDescent="0.35">
      <c r="T176" s="46">
        <v>1.42</v>
      </c>
    </row>
    <row r="177" spans="20:20" x14ac:dyDescent="0.35">
      <c r="T177" s="46">
        <v>1.43</v>
      </c>
    </row>
    <row r="178" spans="20:20" x14ac:dyDescent="0.35">
      <c r="T178" s="46">
        <v>1.44</v>
      </c>
    </row>
    <row r="179" spans="20:20" x14ac:dyDescent="0.35">
      <c r="T179" s="46">
        <v>1.45</v>
      </c>
    </row>
    <row r="180" spans="20:20" x14ac:dyDescent="0.35">
      <c r="T180" s="46">
        <v>1.46</v>
      </c>
    </row>
    <row r="181" spans="20:20" x14ac:dyDescent="0.35">
      <c r="T181" s="46">
        <v>1.47</v>
      </c>
    </row>
    <row r="182" spans="20:20" x14ac:dyDescent="0.35">
      <c r="T182" s="46">
        <v>1.48</v>
      </c>
    </row>
    <row r="183" spans="20:20" x14ac:dyDescent="0.35">
      <c r="T183" s="46">
        <v>1.49</v>
      </c>
    </row>
    <row r="184" spans="20:20" x14ac:dyDescent="0.35">
      <c r="T184" s="46">
        <v>1.5</v>
      </c>
    </row>
    <row r="185" spans="20:20" x14ac:dyDescent="0.35">
      <c r="T185" s="46">
        <v>1.51</v>
      </c>
    </row>
    <row r="186" spans="20:20" x14ac:dyDescent="0.35">
      <c r="T186" s="46">
        <v>1.52</v>
      </c>
    </row>
    <row r="187" spans="20:20" x14ac:dyDescent="0.35">
      <c r="T187" s="46">
        <v>1.53</v>
      </c>
    </row>
    <row r="188" spans="20:20" x14ac:dyDescent="0.35">
      <c r="T188" s="46">
        <v>1.54</v>
      </c>
    </row>
    <row r="189" spans="20:20" x14ac:dyDescent="0.35">
      <c r="T189" s="46">
        <v>1.55</v>
      </c>
    </row>
    <row r="190" spans="20:20" x14ac:dyDescent="0.35">
      <c r="T190" s="46">
        <v>1.56</v>
      </c>
    </row>
    <row r="191" spans="20:20" x14ac:dyDescent="0.35">
      <c r="T191" s="46">
        <v>1.57</v>
      </c>
    </row>
    <row r="192" spans="20:20" x14ac:dyDescent="0.35">
      <c r="T192" s="46">
        <v>1.58</v>
      </c>
    </row>
    <row r="193" spans="20:20" x14ac:dyDescent="0.35">
      <c r="T193" s="46">
        <v>1.59</v>
      </c>
    </row>
    <row r="194" spans="20:20" x14ac:dyDescent="0.35">
      <c r="T194" s="46">
        <v>1.6</v>
      </c>
    </row>
    <row r="195" spans="20:20" x14ac:dyDescent="0.35">
      <c r="T195" s="46">
        <v>1.61</v>
      </c>
    </row>
    <row r="196" spans="20:20" x14ac:dyDescent="0.35">
      <c r="T196" s="46">
        <v>1.62</v>
      </c>
    </row>
    <row r="197" spans="20:20" x14ac:dyDescent="0.35">
      <c r="T197" s="46">
        <v>1.63</v>
      </c>
    </row>
    <row r="198" spans="20:20" x14ac:dyDescent="0.35">
      <c r="T198" s="46">
        <v>1.64</v>
      </c>
    </row>
    <row r="199" spans="20:20" x14ac:dyDescent="0.35">
      <c r="T199" s="46">
        <v>1.65</v>
      </c>
    </row>
    <row r="200" spans="20:20" x14ac:dyDescent="0.35">
      <c r="T200" s="46">
        <v>1.66</v>
      </c>
    </row>
    <row r="201" spans="20:20" x14ac:dyDescent="0.35">
      <c r="T201" s="46">
        <v>1.67</v>
      </c>
    </row>
    <row r="202" spans="20:20" x14ac:dyDescent="0.35">
      <c r="T202" s="46">
        <v>1.68</v>
      </c>
    </row>
    <row r="203" spans="20:20" x14ac:dyDescent="0.35">
      <c r="T203" s="46">
        <v>1.69</v>
      </c>
    </row>
    <row r="204" spans="20:20" x14ac:dyDescent="0.35">
      <c r="T204" s="46">
        <v>1.7</v>
      </c>
    </row>
    <row r="205" spans="20:20" x14ac:dyDescent="0.35">
      <c r="T205" s="46">
        <v>1.71</v>
      </c>
    </row>
    <row r="206" spans="20:20" x14ac:dyDescent="0.35">
      <c r="T206" s="46">
        <v>1.72</v>
      </c>
    </row>
    <row r="207" spans="20:20" x14ac:dyDescent="0.35">
      <c r="T207" s="46">
        <v>1.73</v>
      </c>
    </row>
    <row r="208" spans="20:20" x14ac:dyDescent="0.35">
      <c r="T208" s="46">
        <v>1.74</v>
      </c>
    </row>
    <row r="209" spans="20:20" x14ac:dyDescent="0.35">
      <c r="T209" s="46">
        <v>1.75</v>
      </c>
    </row>
    <row r="210" spans="20:20" x14ac:dyDescent="0.35">
      <c r="T210" s="46">
        <v>1.76</v>
      </c>
    </row>
    <row r="211" spans="20:20" x14ac:dyDescent="0.35">
      <c r="T211" s="46">
        <v>1.77</v>
      </c>
    </row>
    <row r="212" spans="20:20" x14ac:dyDescent="0.35">
      <c r="T212" s="46">
        <v>1.78</v>
      </c>
    </row>
    <row r="213" spans="20:20" x14ac:dyDescent="0.35">
      <c r="T213" s="46">
        <v>1.79</v>
      </c>
    </row>
    <row r="214" spans="20:20" x14ac:dyDescent="0.35">
      <c r="T214" s="46">
        <v>1.8</v>
      </c>
    </row>
    <row r="215" spans="20:20" x14ac:dyDescent="0.35">
      <c r="T215" s="46">
        <v>1.81</v>
      </c>
    </row>
    <row r="216" spans="20:20" x14ac:dyDescent="0.35">
      <c r="T216" s="46">
        <v>1.82</v>
      </c>
    </row>
    <row r="217" spans="20:20" x14ac:dyDescent="0.35">
      <c r="T217" s="46">
        <v>1.83</v>
      </c>
    </row>
    <row r="218" spans="20:20" x14ac:dyDescent="0.35">
      <c r="T218" s="46">
        <v>1.84</v>
      </c>
    </row>
    <row r="219" spans="20:20" x14ac:dyDescent="0.35">
      <c r="T219" s="46">
        <v>1.85</v>
      </c>
    </row>
    <row r="220" spans="20:20" x14ac:dyDescent="0.35">
      <c r="T220" s="46">
        <v>1.86</v>
      </c>
    </row>
    <row r="221" spans="20:20" x14ac:dyDescent="0.35">
      <c r="T221" s="46">
        <v>1.87</v>
      </c>
    </row>
    <row r="222" spans="20:20" x14ac:dyDescent="0.35">
      <c r="T222" s="46">
        <v>1.88</v>
      </c>
    </row>
    <row r="223" spans="20:20" x14ac:dyDescent="0.35">
      <c r="T223" s="46">
        <v>1.89</v>
      </c>
    </row>
    <row r="224" spans="20:20" x14ac:dyDescent="0.35">
      <c r="T224" s="46">
        <v>1.9</v>
      </c>
    </row>
    <row r="225" spans="20:20" x14ac:dyDescent="0.35">
      <c r="T225" s="46">
        <v>1.91</v>
      </c>
    </row>
    <row r="226" spans="20:20" x14ac:dyDescent="0.35">
      <c r="T226" s="46">
        <v>1.92</v>
      </c>
    </row>
    <row r="227" spans="20:20" x14ac:dyDescent="0.35">
      <c r="T227" s="46">
        <v>1.93</v>
      </c>
    </row>
    <row r="228" spans="20:20" x14ac:dyDescent="0.35">
      <c r="T228" s="46">
        <v>1.94</v>
      </c>
    </row>
    <row r="229" spans="20:20" x14ac:dyDescent="0.35">
      <c r="T229" s="46">
        <v>1.95</v>
      </c>
    </row>
    <row r="230" spans="20:20" x14ac:dyDescent="0.35">
      <c r="T230" s="46">
        <v>1.96</v>
      </c>
    </row>
    <row r="231" spans="20:20" x14ac:dyDescent="0.35">
      <c r="T231" s="46">
        <v>1.97</v>
      </c>
    </row>
    <row r="232" spans="20:20" x14ac:dyDescent="0.35">
      <c r="T232" s="46">
        <v>1.98</v>
      </c>
    </row>
    <row r="233" spans="20:20" x14ac:dyDescent="0.35">
      <c r="T233" s="46">
        <v>1.99</v>
      </c>
    </row>
    <row r="234" spans="20:20" x14ac:dyDescent="0.35">
      <c r="T234" s="46">
        <v>2</v>
      </c>
    </row>
    <row r="235" spans="20:20" x14ac:dyDescent="0.35">
      <c r="T235" s="46">
        <v>2.0099999999999998</v>
      </c>
    </row>
    <row r="236" spans="20:20" x14ac:dyDescent="0.35">
      <c r="T236" s="46">
        <v>2.02</v>
      </c>
    </row>
    <row r="237" spans="20:20" x14ac:dyDescent="0.35">
      <c r="T237" s="46">
        <v>2.0299999999999998</v>
      </c>
    </row>
    <row r="238" spans="20:20" x14ac:dyDescent="0.35">
      <c r="T238" s="46">
        <v>2.04</v>
      </c>
    </row>
    <row r="239" spans="20:20" x14ac:dyDescent="0.35">
      <c r="T239" s="46">
        <v>2.0499999999999998</v>
      </c>
    </row>
    <row r="240" spans="20:20" x14ac:dyDescent="0.35">
      <c r="T240" s="46">
        <v>2.06</v>
      </c>
    </row>
    <row r="241" spans="20:20" x14ac:dyDescent="0.35">
      <c r="T241" s="46">
        <v>2.0699999999999998</v>
      </c>
    </row>
    <row r="242" spans="20:20" x14ac:dyDescent="0.35">
      <c r="T242" s="46">
        <v>2.08</v>
      </c>
    </row>
    <row r="243" spans="20:20" x14ac:dyDescent="0.35">
      <c r="T243" s="46">
        <v>2.09</v>
      </c>
    </row>
    <row r="244" spans="20:20" x14ac:dyDescent="0.35">
      <c r="T244" s="46">
        <v>2.1</v>
      </c>
    </row>
    <row r="245" spans="20:20" x14ac:dyDescent="0.35">
      <c r="T245" s="46">
        <v>2.11</v>
      </c>
    </row>
    <row r="246" spans="20:20" x14ac:dyDescent="0.35">
      <c r="T246" s="46">
        <v>2.12</v>
      </c>
    </row>
    <row r="247" spans="20:20" x14ac:dyDescent="0.35">
      <c r="T247" s="46">
        <v>2.13</v>
      </c>
    </row>
    <row r="248" spans="20:20" x14ac:dyDescent="0.35">
      <c r="T248" s="46">
        <v>2.14</v>
      </c>
    </row>
    <row r="249" spans="20:20" x14ac:dyDescent="0.35">
      <c r="T249" s="46">
        <v>2.15</v>
      </c>
    </row>
    <row r="250" spans="20:20" x14ac:dyDescent="0.35">
      <c r="T250" s="46">
        <v>2.16</v>
      </c>
    </row>
    <row r="251" spans="20:20" x14ac:dyDescent="0.35">
      <c r="T251" s="46">
        <v>2.17</v>
      </c>
    </row>
    <row r="252" spans="20:20" x14ac:dyDescent="0.35">
      <c r="T252" s="46">
        <v>2.1800000000000002</v>
      </c>
    </row>
    <row r="253" spans="20:20" x14ac:dyDescent="0.35">
      <c r="T253" s="46">
        <v>2.19</v>
      </c>
    </row>
    <row r="254" spans="20:20" x14ac:dyDescent="0.35">
      <c r="T254" s="46">
        <v>2.2000000000000002</v>
      </c>
    </row>
    <row r="255" spans="20:20" x14ac:dyDescent="0.35">
      <c r="T255" s="46">
        <v>2.21</v>
      </c>
    </row>
    <row r="256" spans="20:20" x14ac:dyDescent="0.35">
      <c r="T256" s="46">
        <v>2.2200000000000002</v>
      </c>
    </row>
    <row r="257" spans="20:20" x14ac:dyDescent="0.35">
      <c r="T257" s="46">
        <v>2.23</v>
      </c>
    </row>
    <row r="258" spans="20:20" x14ac:dyDescent="0.35">
      <c r="T258" s="46">
        <v>2.2400000000000002</v>
      </c>
    </row>
    <row r="259" spans="20:20" x14ac:dyDescent="0.35">
      <c r="T259" s="46">
        <v>2.25</v>
      </c>
    </row>
    <row r="260" spans="20:20" x14ac:dyDescent="0.35">
      <c r="T260" s="46">
        <v>2.2599999999999998</v>
      </c>
    </row>
    <row r="261" spans="20:20" x14ac:dyDescent="0.35">
      <c r="T261" s="46">
        <v>2.27</v>
      </c>
    </row>
    <row r="262" spans="20:20" x14ac:dyDescent="0.35">
      <c r="T262" s="46">
        <v>2.2799999999999998</v>
      </c>
    </row>
    <row r="263" spans="20:20" x14ac:dyDescent="0.35">
      <c r="T263" s="46">
        <v>2.29</v>
      </c>
    </row>
    <row r="264" spans="20:20" x14ac:dyDescent="0.35">
      <c r="T264" s="46">
        <v>2.2999999999999998</v>
      </c>
    </row>
    <row r="265" spans="20:20" x14ac:dyDescent="0.35">
      <c r="T265" s="46">
        <v>2.31</v>
      </c>
    </row>
    <row r="266" spans="20:20" x14ac:dyDescent="0.35">
      <c r="T266" s="46">
        <v>2.3199999999999998</v>
      </c>
    </row>
    <row r="267" spans="20:20" x14ac:dyDescent="0.35">
      <c r="T267" s="46">
        <v>2.33</v>
      </c>
    </row>
    <row r="268" spans="20:20" x14ac:dyDescent="0.35">
      <c r="T268" s="46">
        <v>2.34</v>
      </c>
    </row>
    <row r="269" spans="20:20" x14ac:dyDescent="0.35">
      <c r="T269" s="46">
        <v>2.35</v>
      </c>
    </row>
    <row r="270" spans="20:20" x14ac:dyDescent="0.35">
      <c r="T270" s="46">
        <v>2.36</v>
      </c>
    </row>
    <row r="271" spans="20:20" x14ac:dyDescent="0.35">
      <c r="T271" s="46">
        <v>2.37</v>
      </c>
    </row>
    <row r="272" spans="20:20" x14ac:dyDescent="0.35">
      <c r="T272" s="46">
        <v>2.38</v>
      </c>
    </row>
    <row r="273" spans="20:20" x14ac:dyDescent="0.35">
      <c r="T273" s="46">
        <v>2.39</v>
      </c>
    </row>
    <row r="274" spans="20:20" x14ac:dyDescent="0.35">
      <c r="T274" s="46">
        <v>2.4</v>
      </c>
    </row>
    <row r="275" spans="20:20" x14ac:dyDescent="0.35">
      <c r="T275" s="46">
        <v>2.41</v>
      </c>
    </row>
    <row r="276" spans="20:20" x14ac:dyDescent="0.35">
      <c r="T276" s="46">
        <v>2.42</v>
      </c>
    </row>
    <row r="277" spans="20:20" x14ac:dyDescent="0.35">
      <c r="T277" s="46">
        <v>2.4300000000000002</v>
      </c>
    </row>
    <row r="278" spans="20:20" x14ac:dyDescent="0.35">
      <c r="T278" s="46">
        <v>2.44</v>
      </c>
    </row>
    <row r="279" spans="20:20" x14ac:dyDescent="0.35">
      <c r="T279" s="46">
        <v>2.4500000000000002</v>
      </c>
    </row>
    <row r="280" spans="20:20" x14ac:dyDescent="0.35">
      <c r="T280" s="46">
        <v>2.46</v>
      </c>
    </row>
    <row r="281" spans="20:20" x14ac:dyDescent="0.35">
      <c r="T281" s="46">
        <v>2.4700000000000002</v>
      </c>
    </row>
    <row r="282" spans="20:20" x14ac:dyDescent="0.35">
      <c r="T282" s="46">
        <v>2.48</v>
      </c>
    </row>
    <row r="283" spans="20:20" x14ac:dyDescent="0.35">
      <c r="T283" s="46">
        <v>2.4900000000000002</v>
      </c>
    </row>
    <row r="284" spans="20:20" x14ac:dyDescent="0.35">
      <c r="T284" s="46">
        <v>2.5</v>
      </c>
    </row>
    <row r="285" spans="20:20" x14ac:dyDescent="0.35">
      <c r="T285" s="46">
        <v>2.5099999999999998</v>
      </c>
    </row>
    <row r="286" spans="20:20" x14ac:dyDescent="0.35">
      <c r="T286" s="46">
        <v>2.52</v>
      </c>
    </row>
    <row r="287" spans="20:20" x14ac:dyDescent="0.35">
      <c r="T287" s="46">
        <v>2.5299999999999998</v>
      </c>
    </row>
    <row r="288" spans="20:20" x14ac:dyDescent="0.35">
      <c r="T288" s="46">
        <v>2.54</v>
      </c>
    </row>
    <row r="289" spans="20:20" x14ac:dyDescent="0.35">
      <c r="T289" s="46">
        <v>2.5499999999999998</v>
      </c>
    </row>
    <row r="290" spans="20:20" x14ac:dyDescent="0.35">
      <c r="T290" s="46">
        <v>2.56</v>
      </c>
    </row>
    <row r="291" spans="20:20" x14ac:dyDescent="0.35">
      <c r="T291" s="46">
        <v>2.57</v>
      </c>
    </row>
    <row r="292" spans="20:20" x14ac:dyDescent="0.35">
      <c r="T292" s="46">
        <v>2.58</v>
      </c>
    </row>
    <row r="293" spans="20:20" x14ac:dyDescent="0.35">
      <c r="T293" s="46">
        <v>2.59</v>
      </c>
    </row>
    <row r="294" spans="20:20" x14ac:dyDescent="0.35">
      <c r="T294" s="46">
        <v>2.6</v>
      </c>
    </row>
    <row r="295" spans="20:20" x14ac:dyDescent="0.35">
      <c r="T295" s="46">
        <v>2.61</v>
      </c>
    </row>
    <row r="296" spans="20:20" x14ac:dyDescent="0.35">
      <c r="T296" s="46">
        <v>2.62</v>
      </c>
    </row>
    <row r="297" spans="20:20" x14ac:dyDescent="0.35">
      <c r="T297" s="46">
        <v>2.63</v>
      </c>
    </row>
    <row r="298" spans="20:20" x14ac:dyDescent="0.35">
      <c r="T298" s="46">
        <v>2.64</v>
      </c>
    </row>
    <row r="299" spans="20:20" x14ac:dyDescent="0.35">
      <c r="T299" s="46">
        <v>2.65</v>
      </c>
    </row>
    <row r="300" spans="20:20" x14ac:dyDescent="0.35">
      <c r="T300" s="46">
        <v>2.66</v>
      </c>
    </row>
    <row r="301" spans="20:20" x14ac:dyDescent="0.35">
      <c r="T301" s="46">
        <v>2.67</v>
      </c>
    </row>
    <row r="302" spans="20:20" x14ac:dyDescent="0.35">
      <c r="T302" s="46">
        <v>2.68</v>
      </c>
    </row>
    <row r="303" spans="20:20" x14ac:dyDescent="0.35">
      <c r="T303" s="46">
        <v>2.69</v>
      </c>
    </row>
    <row r="304" spans="20:20" x14ac:dyDescent="0.35">
      <c r="T304" s="46">
        <v>2.7</v>
      </c>
    </row>
    <row r="305" spans="20:20" x14ac:dyDescent="0.35">
      <c r="T305" s="46">
        <v>2.71</v>
      </c>
    </row>
    <row r="306" spans="20:20" x14ac:dyDescent="0.35">
      <c r="T306" s="46">
        <v>2.72</v>
      </c>
    </row>
    <row r="307" spans="20:20" x14ac:dyDescent="0.35">
      <c r="T307" s="46">
        <v>2.73</v>
      </c>
    </row>
    <row r="308" spans="20:20" x14ac:dyDescent="0.35">
      <c r="T308" s="46">
        <v>2.74</v>
      </c>
    </row>
  </sheetData>
  <mergeCells count="3">
    <mergeCell ref="K11:L11"/>
    <mergeCell ref="J31:O31"/>
    <mergeCell ref="K19:L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risk return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</dc:creator>
  <cp:lastModifiedBy>m f</cp:lastModifiedBy>
  <dcterms:created xsi:type="dcterms:W3CDTF">2017-04-20T20:05:01Z</dcterms:created>
  <dcterms:modified xsi:type="dcterms:W3CDTF">2022-04-12T02:38:08Z</dcterms:modified>
</cp:coreProperties>
</file>