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6275" windowHeight="8010"/>
  </bookViews>
  <sheets>
    <sheet name="template" sheetId="1" r:id="rId1"/>
  </sheets>
  <calcPr calcId="124519"/>
</workbook>
</file>

<file path=xl/calcChain.xml><?xml version="1.0" encoding="utf-8"?>
<calcChain xmlns="http://schemas.openxmlformats.org/spreadsheetml/2006/main">
  <c r="L24" i="1"/>
  <c r="M24"/>
  <c r="N24"/>
  <c r="O24"/>
  <c r="K24"/>
  <c r="O23"/>
  <c r="L23"/>
  <c r="M23"/>
  <c r="K23"/>
  <c r="N18"/>
  <c r="L18"/>
  <c r="M18"/>
  <c r="K18"/>
  <c r="L15"/>
  <c r="L14"/>
  <c r="L13"/>
  <c r="L12"/>
  <c r="F3"/>
  <c r="G3"/>
  <c r="H3"/>
  <c r="I3"/>
  <c r="F4"/>
  <c r="G4"/>
  <c r="H4"/>
  <c r="I4"/>
  <c r="F5"/>
  <c r="G5"/>
  <c r="H5"/>
  <c r="I5"/>
  <c r="F6"/>
  <c r="G6"/>
  <c r="H6"/>
  <c r="I6"/>
  <c r="F7"/>
  <c r="G7"/>
  <c r="H7"/>
  <c r="I7"/>
  <c r="F8"/>
  <c r="G8"/>
  <c r="H8"/>
  <c r="I8"/>
  <c r="F9"/>
  <c r="G9"/>
  <c r="H9"/>
  <c r="I9"/>
  <c r="F10"/>
  <c r="G10"/>
  <c r="H10"/>
  <c r="I10"/>
  <c r="F11"/>
  <c r="G11"/>
  <c r="H11"/>
  <c r="I11"/>
  <c r="F12"/>
  <c r="G12"/>
  <c r="H12"/>
  <c r="I12"/>
  <c r="F13"/>
  <c r="G13"/>
  <c r="H13"/>
  <c r="I13"/>
  <c r="F14"/>
  <c r="G14"/>
  <c r="H14"/>
  <c r="I14"/>
  <c r="F15"/>
  <c r="G15"/>
  <c r="H15"/>
  <c r="I15"/>
  <c r="F16"/>
  <c r="G16"/>
  <c r="H16"/>
  <c r="I16"/>
  <c r="F17"/>
  <c r="G17"/>
  <c r="H17"/>
  <c r="I17"/>
  <c r="F18"/>
  <c r="G18"/>
  <c r="H18"/>
  <c r="I18"/>
  <c r="F19"/>
  <c r="G19"/>
  <c r="H19"/>
  <c r="I19"/>
  <c r="F20"/>
  <c r="G20"/>
  <c r="H20"/>
  <c r="I20"/>
  <c r="F21"/>
  <c r="G21"/>
  <c r="H21"/>
  <c r="I21"/>
  <c r="F22"/>
  <c r="G22"/>
  <c r="H22"/>
  <c r="I22"/>
  <c r="F23"/>
  <c r="G23"/>
  <c r="H23"/>
  <c r="I23"/>
  <c r="F24"/>
  <c r="G24"/>
  <c r="H24"/>
  <c r="I24"/>
  <c r="F25"/>
  <c r="G25"/>
  <c r="H25"/>
  <c r="I25"/>
  <c r="F26"/>
  <c r="G26"/>
  <c r="H26"/>
  <c r="I26"/>
  <c r="F27"/>
  <c r="G27"/>
  <c r="H27"/>
  <c r="I27"/>
  <c r="F28"/>
  <c r="G28"/>
  <c r="H28"/>
  <c r="I28"/>
  <c r="F29"/>
  <c r="G29"/>
  <c r="H29"/>
  <c r="I29"/>
  <c r="F30"/>
  <c r="G30"/>
  <c r="H30"/>
  <c r="I30"/>
  <c r="F31"/>
  <c r="G31"/>
  <c r="H31"/>
  <c r="I31"/>
  <c r="F32"/>
  <c r="G32"/>
  <c r="H32"/>
  <c r="I32"/>
  <c r="F33"/>
  <c r="G33"/>
  <c r="H33"/>
  <c r="I33"/>
  <c r="F34"/>
  <c r="G34"/>
  <c r="H34"/>
  <c r="I34"/>
  <c r="F35"/>
  <c r="G35"/>
  <c r="H35"/>
  <c r="I35"/>
  <c r="F36"/>
  <c r="G36"/>
  <c r="H36"/>
  <c r="I36"/>
  <c r="F37"/>
  <c r="G37"/>
  <c r="H37"/>
  <c r="I37"/>
  <c r="F38"/>
  <c r="G38"/>
  <c r="H38"/>
  <c r="I38"/>
  <c r="F39"/>
  <c r="G39"/>
  <c r="H39"/>
  <c r="I39"/>
  <c r="F40"/>
  <c r="G40"/>
  <c r="H40"/>
  <c r="I40"/>
  <c r="F41"/>
  <c r="G41"/>
  <c r="H41"/>
  <c r="I41"/>
  <c r="F42"/>
  <c r="G42"/>
  <c r="H42"/>
  <c r="I42"/>
  <c r="F43"/>
  <c r="G43"/>
  <c r="H43"/>
  <c r="I43"/>
  <c r="F44"/>
  <c r="G44"/>
  <c r="H44"/>
  <c r="I44"/>
  <c r="F45"/>
  <c r="G45"/>
  <c r="H45"/>
  <c r="I45"/>
  <c r="F46"/>
  <c r="G46"/>
  <c r="H46"/>
  <c r="I46"/>
  <c r="F47"/>
  <c r="G47"/>
  <c r="H47"/>
  <c r="I47"/>
  <c r="F48"/>
  <c r="G48"/>
  <c r="H48"/>
  <c r="I48"/>
  <c r="F49"/>
  <c r="G49"/>
  <c r="H49"/>
  <c r="I49"/>
  <c r="F50"/>
  <c r="G50"/>
  <c r="H50"/>
  <c r="I50"/>
  <c r="F51"/>
  <c r="G51"/>
  <c r="H51"/>
  <c r="I51"/>
  <c r="F52"/>
  <c r="G52"/>
  <c r="H52"/>
  <c r="I52"/>
  <c r="F53"/>
  <c r="G53"/>
  <c r="H53"/>
  <c r="I53"/>
  <c r="F54"/>
  <c r="G54"/>
  <c r="H54"/>
  <c r="I54"/>
  <c r="F55"/>
  <c r="G55"/>
  <c r="H55"/>
  <c r="I55"/>
  <c r="F56"/>
  <c r="G56"/>
  <c r="H56"/>
  <c r="I56"/>
  <c r="F57"/>
  <c r="G57"/>
  <c r="H57"/>
  <c r="I57"/>
  <c r="F58"/>
  <c r="G58"/>
  <c r="H58"/>
  <c r="I58"/>
  <c r="F59"/>
  <c r="G59"/>
  <c r="H59"/>
  <c r="I59"/>
  <c r="F60"/>
  <c r="G60"/>
  <c r="H60"/>
  <c r="I60"/>
  <c r="F61"/>
  <c r="G61"/>
  <c r="H61"/>
  <c r="I61"/>
  <c r="G2"/>
  <c r="H2"/>
  <c r="I2"/>
  <c r="F2"/>
  <c r="L2" l="1"/>
  <c r="K2"/>
  <c r="L3"/>
  <c r="M3"/>
  <c r="K7"/>
  <c r="L8"/>
  <c r="K3"/>
  <c r="M2"/>
  <c r="K8"/>
  <c r="K13" l="1"/>
  <c r="K12"/>
  <c r="K15"/>
  <c r="K14"/>
</calcChain>
</file>

<file path=xl/sharedStrings.xml><?xml version="1.0" encoding="utf-8"?>
<sst xmlns="http://schemas.openxmlformats.org/spreadsheetml/2006/main" count="43" uniqueCount="30">
  <si>
    <t>Date</t>
  </si>
  <si>
    <t>wmt</t>
  </si>
  <si>
    <t>amazon</t>
  </si>
  <si>
    <t>wmt_ret</t>
  </si>
  <si>
    <t>amazon_ret</t>
  </si>
  <si>
    <t>apple_ret</t>
  </si>
  <si>
    <t>Mean</t>
  </si>
  <si>
    <t>standard deviation</t>
  </si>
  <si>
    <t>apple</t>
  </si>
  <si>
    <t xml:space="preserve"> </t>
  </si>
  <si>
    <t>Correlation matrix</t>
  </si>
  <si>
    <t>sp500_ret</t>
  </si>
  <si>
    <t xml:space="preserve">Beta </t>
  </si>
  <si>
    <t>based on CAPM, the returns of each stock is as follows.</t>
  </si>
  <si>
    <t>return</t>
  </si>
  <si>
    <t>risk-free</t>
  </si>
  <si>
    <t>market</t>
  </si>
  <si>
    <t>wmt_price</t>
  </si>
  <si>
    <t>amazon_price</t>
  </si>
  <si>
    <t>apple_price</t>
  </si>
  <si>
    <t>sp500_price</t>
  </si>
  <si>
    <t>Portfolio WMT+AMZN</t>
  </si>
  <si>
    <t>Portfolio return</t>
  </si>
  <si>
    <t>portfolio standard deviation</t>
  </si>
  <si>
    <t>10% stock WMT</t>
  </si>
  <si>
    <t>50% stock WMT</t>
  </si>
  <si>
    <t>90% stock WMT</t>
  </si>
  <si>
    <t>100% stock WMT</t>
  </si>
  <si>
    <t>S$P500</t>
  </si>
  <si>
    <t>Assume Risk free=2%, and market return =8%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</si>
</sst>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10" fontId="0" fillId="33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6" fillId="33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0" fillId="34" borderId="0" xfId="0" applyFill="1"/>
    <xf numFmtId="0" fontId="0" fillId="0" borderId="0" xfId="0"/>
    <xf numFmtId="0" fontId="16" fillId="34" borderId="0" xfId="0" applyFont="1" applyFill="1"/>
    <xf numFmtId="0" fontId="0" fillId="35" borderId="0" xfId="0" applyFill="1"/>
    <xf numFmtId="0" fontId="16" fillId="35" borderId="0" xfId="0" applyFont="1" applyFill="1" applyAlignment="1">
      <alignment horizontal="center"/>
    </xf>
    <xf numFmtId="0" fontId="16" fillId="36" borderId="0" xfId="0" applyFont="1" applyFill="1" applyAlignment="1">
      <alignment horizontal="center"/>
    </xf>
    <xf numFmtId="0" fontId="16" fillId="36" borderId="0" xfId="0" applyFont="1" applyFill="1"/>
    <xf numFmtId="0" fontId="16" fillId="37" borderId="0" xfId="0" applyFont="1" applyFill="1" applyAlignment="1">
      <alignment horizontal="center"/>
    </xf>
    <xf numFmtId="10" fontId="0" fillId="34" borderId="0" xfId="0" applyNumberFormat="1" applyFill="1" applyAlignment="1">
      <alignment horizontal="center"/>
    </xf>
    <xf numFmtId="10" fontId="0" fillId="34" borderId="0" xfId="1" applyNumberFormat="1" applyFont="1" applyFill="1" applyAlignment="1">
      <alignment horizontal="center"/>
    </xf>
    <xf numFmtId="0" fontId="0" fillId="36" borderId="0" xfId="0" applyFill="1" applyAlignment="1">
      <alignment horizontal="center"/>
    </xf>
    <xf numFmtId="2" fontId="0" fillId="35" borderId="0" xfId="0" applyNumberFormat="1" applyFill="1" applyAlignment="1">
      <alignment horizontal="center"/>
    </xf>
    <xf numFmtId="10" fontId="0" fillId="35" borderId="0" xfId="1" applyNumberFormat="1" applyFont="1" applyFill="1" applyAlignment="1">
      <alignment horizontal="center"/>
    </xf>
    <xf numFmtId="2" fontId="0" fillId="37" borderId="0" xfId="0" applyNumberFormat="1" applyFill="1" applyAlignment="1">
      <alignment horizontal="center"/>
    </xf>
    <xf numFmtId="0" fontId="18" fillId="0" borderId="0" xfId="0" applyFont="1" applyAlignment="1">
      <alignment horizontal="center"/>
    </xf>
    <xf numFmtId="0" fontId="0" fillId="33" borderId="0" xfId="0" applyFill="1"/>
    <xf numFmtId="14" fontId="18" fillId="0" borderId="0" xfId="0" applyNumberFormat="1" applyFont="1" applyAlignment="1">
      <alignment horizontal="center"/>
    </xf>
    <xf numFmtId="0" fontId="16" fillId="38" borderId="0" xfId="0" applyFont="1" applyFill="1" applyAlignment="1">
      <alignment horizontal="center"/>
    </xf>
    <xf numFmtId="0" fontId="0" fillId="38" borderId="0" xfId="0" applyFill="1" applyAlignment="1">
      <alignment horizontal="center"/>
    </xf>
    <xf numFmtId="0" fontId="0" fillId="38" borderId="0" xfId="0" applyFill="1"/>
    <xf numFmtId="0" fontId="0" fillId="37" borderId="0" xfId="0" applyFill="1" applyAlignment="1">
      <alignment horizontal="center"/>
    </xf>
    <xf numFmtId="0" fontId="0" fillId="37" borderId="0" xfId="0" applyFill="1"/>
    <xf numFmtId="10" fontId="0" fillId="38" borderId="0" xfId="0" applyNumberFormat="1" applyFill="1" applyAlignment="1">
      <alignment horizontal="center"/>
    </xf>
    <xf numFmtId="0" fontId="16" fillId="38" borderId="0" xfId="0" applyFont="1" applyFill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SML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template!$J$24</c:f>
              <c:strCache>
                <c:ptCount val="1"/>
                <c:pt idx="0">
                  <c:v>return</c:v>
                </c:pt>
              </c:strCache>
            </c:strRef>
          </c:tx>
          <c:marker>
            <c:symbol val="none"/>
          </c:marker>
          <c:xVal>
            <c:numRef>
              <c:f>template!$K$23:$O$23</c:f>
              <c:numCache>
                <c:formatCode>0.00</c:formatCode>
                <c:ptCount val="5"/>
                <c:pt idx="0">
                  <c:v>0.34204678015857304</c:v>
                </c:pt>
                <c:pt idx="1">
                  <c:v>1.6063232947077599</c:v>
                </c:pt>
                <c:pt idx="2">
                  <c:v>1.1210717140885269</c:v>
                </c:pt>
                <c:pt idx="3">
                  <c:v>0</c:v>
                </c:pt>
                <c:pt idx="4">
                  <c:v>1</c:v>
                </c:pt>
              </c:numCache>
            </c:numRef>
          </c:xVal>
          <c:yVal>
            <c:numRef>
              <c:f>template!$K$24:$O$24</c:f>
              <c:numCache>
                <c:formatCode>0.00%</c:formatCode>
                <c:ptCount val="5"/>
                <c:pt idx="0">
                  <c:v>4.0522806809514381E-2</c:v>
                </c:pt>
                <c:pt idx="1">
                  <c:v>0.11637939768246559</c:v>
                </c:pt>
                <c:pt idx="2">
                  <c:v>8.7264302845311614E-2</c:v>
                </c:pt>
                <c:pt idx="3">
                  <c:v>0.02</c:v>
                </c:pt>
                <c:pt idx="4">
                  <c:v>0.08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D7B-4756-AE9D-7471BE3A0E9B}"/>
            </c:ext>
          </c:extLst>
        </c:ser>
        <c:axId val="106192256"/>
        <c:axId val="106555264"/>
      </c:scatterChart>
      <c:valAx>
        <c:axId val="106192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beta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106555264"/>
        <c:crosses val="autoZero"/>
        <c:crossBetween val="midCat"/>
      </c:valAx>
      <c:valAx>
        <c:axId val="1065552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return</a:t>
                </a:r>
              </a:p>
            </c:rich>
          </c:tx>
          <c:layout/>
        </c:title>
        <c:numFmt formatCode="0.00%" sourceLinked="1"/>
        <c:majorTickMark val="none"/>
        <c:tickLblPos val="nextTo"/>
        <c:crossAx val="106192256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25</xdr:row>
      <xdr:rowOff>95250</xdr:rowOff>
    </xdr:from>
    <xdr:to>
      <xdr:col>15</xdr:col>
      <xdr:colOff>342900</xdr:colOff>
      <xdr:row>39</xdr:row>
      <xdr:rowOff>171450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topLeftCell="D1" zoomScale="110" zoomScaleNormal="110" workbookViewId="0">
      <selection activeCell="J10" sqref="J10"/>
    </sheetView>
  </sheetViews>
  <sheetFormatPr defaultRowHeight="15"/>
  <cols>
    <col min="1" max="1" width="10.7109375" style="2" customWidth="1"/>
    <col min="2" max="4" width="9.140625" style="2"/>
    <col min="5" max="5" width="9.140625" style="6"/>
    <col min="6" max="6" width="9.140625" style="2"/>
    <col min="7" max="7" width="13" style="2" customWidth="1"/>
    <col min="8" max="9" width="9.140625" style="2"/>
    <col min="10" max="10" width="18.28515625" customWidth="1"/>
    <col min="11" max="11" width="15.42578125" style="2" customWidth="1"/>
    <col min="12" max="12" width="24.140625" style="2" customWidth="1"/>
    <col min="13" max="13" width="15.42578125" style="2" customWidth="1"/>
  </cols>
  <sheetData>
    <row r="1" spans="1:15">
      <c r="A1" s="19" t="s">
        <v>0</v>
      </c>
      <c r="B1" s="20" t="s">
        <v>17</v>
      </c>
      <c r="C1" s="20" t="s">
        <v>18</v>
      </c>
      <c r="D1" s="20" t="s">
        <v>19</v>
      </c>
      <c r="E1" s="20" t="s">
        <v>20</v>
      </c>
      <c r="F1" s="3" t="s">
        <v>3</v>
      </c>
      <c r="G1" s="3" t="s">
        <v>4</v>
      </c>
      <c r="H1" s="3" t="s">
        <v>5</v>
      </c>
      <c r="I1" s="3" t="s">
        <v>11</v>
      </c>
      <c r="J1" s="5"/>
      <c r="K1" s="4" t="s">
        <v>1</v>
      </c>
      <c r="L1" s="4" t="s">
        <v>2</v>
      </c>
      <c r="M1" s="4" t="s">
        <v>8</v>
      </c>
    </row>
    <row r="2" spans="1:15">
      <c r="A2" s="21">
        <v>41760</v>
      </c>
      <c r="B2" s="20">
        <v>67.141936999999999</v>
      </c>
      <c r="C2" s="20">
        <v>312.54998799999998</v>
      </c>
      <c r="D2" s="20">
        <v>79.657607999999996</v>
      </c>
      <c r="E2" s="20">
        <v>1923.5699460000001</v>
      </c>
      <c r="F2" s="1">
        <f>B3/B2-1</f>
        <v>-1.6089899223491355E-2</v>
      </c>
      <c r="G2" s="1">
        <f t="shared" ref="G2:I2" si="0">C3/C2-1</f>
        <v>3.9129775938433253E-2</v>
      </c>
      <c r="H2" s="1">
        <f t="shared" si="0"/>
        <v>6.9234089981712765E-2</v>
      </c>
      <c r="I2" s="1">
        <f t="shared" si="0"/>
        <v>1.9058331658920569E-2</v>
      </c>
      <c r="J2" s="4" t="s">
        <v>6</v>
      </c>
      <c r="K2" s="13">
        <f>AVERAGE(F2:F61)</f>
        <v>8.1410378019820939E-3</v>
      </c>
      <c r="L2" s="13">
        <f>AVERAGE(G2:G61)</f>
        <v>3.3630951111334365E-2</v>
      </c>
      <c r="M2" s="13">
        <f>AVERAGE(H2:H61)</f>
        <v>1.7001743708016697E-2</v>
      </c>
    </row>
    <row r="3" spans="1:15">
      <c r="A3" s="21">
        <v>41791</v>
      </c>
      <c r="B3" s="20">
        <v>66.061629999999994</v>
      </c>
      <c r="C3" s="20">
        <v>324.77999899999998</v>
      </c>
      <c r="D3" s="20">
        <v>85.172629999999998</v>
      </c>
      <c r="E3" s="20">
        <v>1960.2299800000001</v>
      </c>
      <c r="F3" s="1">
        <f t="shared" ref="F3:F61" si="1">B4/B3-1</f>
        <v>-1.9848284094715618E-2</v>
      </c>
      <c r="G3" s="1">
        <f t="shared" ref="G3:G61" si="2">C4/C3-1</f>
        <v>-3.6301524220400005E-2</v>
      </c>
      <c r="H3" s="1">
        <f t="shared" ref="H3:H61" si="3">D4/D3-1</f>
        <v>2.873121330173789E-2</v>
      </c>
      <c r="I3" s="1">
        <f t="shared" ref="I3:I61" si="4">E4/E3-1</f>
        <v>-1.5079830581919862E-2</v>
      </c>
      <c r="J3" s="7" t="s">
        <v>7</v>
      </c>
      <c r="K3" s="14">
        <f>STDEV(F2:F61)</f>
        <v>5.3756847477025811E-2</v>
      </c>
      <c r="L3" s="14">
        <f>STDEV(G2:G61)</f>
        <v>8.4041284679003847E-2</v>
      </c>
      <c r="M3" s="14">
        <f>STDEV(H2:H61)</f>
        <v>7.2128231423932723E-2</v>
      </c>
    </row>
    <row r="4" spans="1:15">
      <c r="A4" s="21">
        <v>41821</v>
      </c>
      <c r="B4" s="20">
        <v>64.750420000000005</v>
      </c>
      <c r="C4" s="20">
        <v>312.98998999999998</v>
      </c>
      <c r="D4" s="20">
        <v>87.619743</v>
      </c>
      <c r="E4" s="20">
        <v>1930.670044</v>
      </c>
      <c r="F4" s="1">
        <f t="shared" si="1"/>
        <v>2.6094116455152028E-2</v>
      </c>
      <c r="G4" s="1">
        <f t="shared" si="2"/>
        <v>8.3229559514027995E-2</v>
      </c>
      <c r="H4" s="1">
        <f t="shared" si="3"/>
        <v>7.2175662510217453E-2</v>
      </c>
      <c r="I4" s="1">
        <f t="shared" si="4"/>
        <v>3.7655295489735119E-2</v>
      </c>
    </row>
    <row r="5" spans="1:15">
      <c r="A5" s="21">
        <v>41852</v>
      </c>
      <c r="B5" s="20">
        <v>66.440025000000006</v>
      </c>
      <c r="C5" s="20">
        <v>339.040009</v>
      </c>
      <c r="D5" s="20">
        <v>93.943755999999993</v>
      </c>
      <c r="E5" s="20">
        <v>2003.369995</v>
      </c>
      <c r="F5" s="1">
        <f t="shared" si="1"/>
        <v>1.9520055869936659E-2</v>
      </c>
      <c r="G5" s="1">
        <f t="shared" si="2"/>
        <v>-4.8961793768711237E-2</v>
      </c>
      <c r="H5" s="1">
        <f t="shared" si="3"/>
        <v>-1.2184130683469796E-2</v>
      </c>
      <c r="I5" s="1">
        <f t="shared" si="4"/>
        <v>-1.5513837223063764E-2</v>
      </c>
      <c r="J5" s="11" t="s">
        <v>10</v>
      </c>
      <c r="K5" s="10" t="s">
        <v>1</v>
      </c>
      <c r="L5" s="10" t="s">
        <v>2</v>
      </c>
      <c r="M5" s="10" t="s">
        <v>8</v>
      </c>
    </row>
    <row r="6" spans="1:15">
      <c r="A6" s="21">
        <v>41883</v>
      </c>
      <c r="B6" s="20">
        <v>67.736937999999995</v>
      </c>
      <c r="C6" s="20">
        <v>322.44000199999999</v>
      </c>
      <c r="D6" s="20">
        <v>92.799132999999998</v>
      </c>
      <c r="E6" s="20">
        <v>1972.290039</v>
      </c>
      <c r="F6" s="1">
        <f t="shared" si="1"/>
        <v>-2.6153234148257321E-3</v>
      </c>
      <c r="G6" s="1">
        <f t="shared" si="2"/>
        <v>-5.2660993966871406E-2</v>
      </c>
      <c r="H6" s="1">
        <f t="shared" si="3"/>
        <v>7.1960413681882107E-2</v>
      </c>
      <c r="I6" s="1">
        <f t="shared" si="4"/>
        <v>2.3201460786772321E-2</v>
      </c>
      <c r="J6" s="10" t="s">
        <v>1</v>
      </c>
      <c r="K6" s="15">
        <v>1</v>
      </c>
      <c r="L6" s="15"/>
      <c r="M6" s="15"/>
    </row>
    <row r="7" spans="1:15">
      <c r="A7" s="21">
        <v>41913</v>
      </c>
      <c r="B7" s="20">
        <v>67.559783999999993</v>
      </c>
      <c r="C7" s="20">
        <v>305.459991</v>
      </c>
      <c r="D7" s="20">
        <v>99.476996999999997</v>
      </c>
      <c r="E7" s="20">
        <v>2018.0500489999999</v>
      </c>
      <c r="F7" s="1">
        <f t="shared" si="1"/>
        <v>0.14776477082875217</v>
      </c>
      <c r="G7" s="1">
        <f t="shared" si="2"/>
        <v>0.10862314207296619</v>
      </c>
      <c r="H7" s="1">
        <f t="shared" si="3"/>
        <v>0.10120388937756131</v>
      </c>
      <c r="I7" s="1">
        <f t="shared" si="4"/>
        <v>2.4533588760364822E-2</v>
      </c>
      <c r="J7" s="10" t="s">
        <v>2</v>
      </c>
      <c r="K7" s="15">
        <f>CORREL(F2:F61,G2:G61)</f>
        <v>0.11267066971912951</v>
      </c>
      <c r="L7" s="15">
        <v>1</v>
      </c>
      <c r="M7" s="15"/>
    </row>
    <row r="8" spans="1:15">
      <c r="A8" s="21">
        <v>41944</v>
      </c>
      <c r="B8" s="20">
        <v>77.542739999999995</v>
      </c>
      <c r="C8" s="20">
        <v>338.64001500000001</v>
      </c>
      <c r="D8" s="20">
        <v>109.544456</v>
      </c>
      <c r="E8" s="20">
        <v>2067.5600589999999</v>
      </c>
      <c r="F8" s="1">
        <f t="shared" si="1"/>
        <v>-1.8963013171832688E-2</v>
      </c>
      <c r="G8" s="1">
        <f t="shared" si="2"/>
        <v>-8.3540065399536401E-2</v>
      </c>
      <c r="H8" s="1">
        <f t="shared" si="3"/>
        <v>-6.7866602030503542E-2</v>
      </c>
      <c r="I8" s="1">
        <f t="shared" si="4"/>
        <v>-4.1885878779204244E-3</v>
      </c>
      <c r="J8" s="10" t="s">
        <v>8</v>
      </c>
      <c r="K8" s="15">
        <f>CORREL(F2:F61,H2:H61)</f>
        <v>0.14960606213927014</v>
      </c>
      <c r="L8" s="15">
        <f>CORREL(G2:G61,H2:H61)</f>
        <v>0.3820320905745484</v>
      </c>
      <c r="M8" s="15">
        <v>1</v>
      </c>
    </row>
    <row r="9" spans="1:15">
      <c r="A9" s="21">
        <v>41974</v>
      </c>
      <c r="B9" s="20">
        <v>76.072295999999994</v>
      </c>
      <c r="C9" s="20">
        <v>310.35000600000001</v>
      </c>
      <c r="D9" s="20">
        <v>102.110046</v>
      </c>
      <c r="E9" s="20">
        <v>2058.8999020000001</v>
      </c>
      <c r="F9" s="1">
        <f t="shared" si="1"/>
        <v>-4.9514872010697486E-3</v>
      </c>
      <c r="G9" s="1">
        <f t="shared" si="2"/>
        <v>0.14235537988035341</v>
      </c>
      <c r="H9" s="1">
        <f t="shared" si="3"/>
        <v>6.1424112961422139E-2</v>
      </c>
      <c r="I9" s="1">
        <f t="shared" si="4"/>
        <v>-3.1040805790470194E-2</v>
      </c>
      <c r="J9" s="12"/>
      <c r="K9" s="25"/>
      <c r="L9" s="25"/>
      <c r="M9" s="25"/>
      <c r="N9" s="26"/>
      <c r="O9" s="26"/>
    </row>
    <row r="10" spans="1:15">
      <c r="A10" s="21">
        <v>42005</v>
      </c>
      <c r="B10" s="20">
        <v>75.695625000000007</v>
      </c>
      <c r="C10" s="20">
        <v>354.52999899999998</v>
      </c>
      <c r="D10" s="20">
        <v>108.382065</v>
      </c>
      <c r="E10" s="20">
        <v>1994.98999</v>
      </c>
      <c r="F10" s="1">
        <f t="shared" si="1"/>
        <v>-1.2355799955413582E-2</v>
      </c>
      <c r="G10" s="1">
        <f t="shared" si="2"/>
        <v>7.229290912558306E-2</v>
      </c>
      <c r="H10" s="1">
        <f t="shared" si="3"/>
        <v>9.64493248952214E-2</v>
      </c>
      <c r="I10" s="1">
        <f t="shared" si="4"/>
        <v>5.4892511014553946E-2</v>
      </c>
      <c r="J10" s="22"/>
      <c r="K10" s="28" t="s">
        <v>21</v>
      </c>
      <c r="L10" s="28"/>
      <c r="M10" s="23"/>
      <c r="N10" s="24"/>
      <c r="O10" s="24"/>
    </row>
    <row r="11" spans="1:15">
      <c r="A11" s="21">
        <v>42036</v>
      </c>
      <c r="B11" s="20">
        <v>74.760345000000001</v>
      </c>
      <c r="C11" s="20">
        <v>380.16000400000001</v>
      </c>
      <c r="D11" s="20">
        <v>118.835442</v>
      </c>
      <c r="E11" s="20">
        <v>2104.5</v>
      </c>
      <c r="F11" s="1">
        <f t="shared" si="1"/>
        <v>-2.0016855192415139E-2</v>
      </c>
      <c r="G11" s="1">
        <f t="shared" si="2"/>
        <v>-2.1201593842575805E-2</v>
      </c>
      <c r="H11" s="1">
        <f t="shared" si="3"/>
        <v>-2.7548860381232054E-2</v>
      </c>
      <c r="I11" s="1">
        <f t="shared" si="4"/>
        <v>-1.739610691375626E-2</v>
      </c>
      <c r="J11" s="22"/>
      <c r="K11" s="23" t="s">
        <v>22</v>
      </c>
      <c r="L11" s="23" t="s">
        <v>23</v>
      </c>
      <c r="M11" s="23"/>
      <c r="N11" s="24"/>
      <c r="O11" s="24"/>
    </row>
    <row r="12" spans="1:15">
      <c r="A12" s="21">
        <v>42064</v>
      </c>
      <c r="B12" s="20">
        <v>73.263878000000005</v>
      </c>
      <c r="C12" s="20">
        <v>372.10000600000001</v>
      </c>
      <c r="D12" s="20">
        <v>115.561661</v>
      </c>
      <c r="E12" s="20">
        <v>2067.889893</v>
      </c>
      <c r="F12" s="1">
        <f t="shared" si="1"/>
        <v>-4.5363855841756062E-2</v>
      </c>
      <c r="G12" s="1">
        <f t="shared" si="2"/>
        <v>0.13351247567569224</v>
      </c>
      <c r="H12" s="1">
        <f t="shared" si="3"/>
        <v>5.7865298422805633E-3</v>
      </c>
      <c r="I12" s="1">
        <f t="shared" si="4"/>
        <v>8.5208197301247512E-3</v>
      </c>
      <c r="J12" s="22" t="s">
        <v>24</v>
      </c>
      <c r="K12" s="27">
        <f>10%*$K$2+(1-10%)*$L$2</f>
        <v>3.1081959780399137E-2</v>
      </c>
      <c r="L12" s="27">
        <f>SQRT(10%^2*$K$3^2+90%^2*$L$3^2+2*$K$7*$K$3*$L$3*10%*90%)</f>
        <v>7.6429716173850609E-2</v>
      </c>
      <c r="M12" s="27"/>
      <c r="N12" s="24"/>
      <c r="O12" s="24"/>
    </row>
    <row r="13" spans="1:15">
      <c r="A13" s="21">
        <v>42095</v>
      </c>
      <c r="B13" s="20">
        <v>69.940346000000005</v>
      </c>
      <c r="C13" s="20">
        <v>421.77999899999998</v>
      </c>
      <c r="D13" s="20">
        <v>116.230362</v>
      </c>
      <c r="E13" s="20">
        <v>2085.51001</v>
      </c>
      <c r="F13" s="1">
        <f t="shared" si="1"/>
        <v>-4.8430715512903122E-2</v>
      </c>
      <c r="G13" s="1">
        <f t="shared" si="2"/>
        <v>1.7663265251228744E-2</v>
      </c>
      <c r="H13" s="1">
        <f t="shared" si="3"/>
        <v>4.0990459962604309E-2</v>
      </c>
      <c r="I13" s="1">
        <f t="shared" si="4"/>
        <v>1.0491382393316817E-2</v>
      </c>
      <c r="J13" s="22" t="s">
        <v>25</v>
      </c>
      <c r="K13" s="27">
        <f>50%*$K$2+(1-50%)*$L$2</f>
        <v>2.088599445665823E-2</v>
      </c>
      <c r="L13" s="27">
        <f>SQRT(50%^2*$K$3^2+50%^2*$L$3^2+2*$K$7*$K$3*$L$3*50%*50%)</f>
        <v>5.2370750543884341E-2</v>
      </c>
      <c r="M13" s="27"/>
      <c r="N13" s="24"/>
      <c r="O13" s="24"/>
    </row>
    <row r="14" spans="1:15">
      <c r="A14" s="21">
        <v>42125</v>
      </c>
      <c r="B14" s="20">
        <v>66.553084999999996</v>
      </c>
      <c r="C14" s="20">
        <v>429.23001099999999</v>
      </c>
      <c r="D14" s="20">
        <v>120.994698</v>
      </c>
      <c r="E14" s="20">
        <v>2107.389893</v>
      </c>
      <c r="F14" s="1">
        <f t="shared" si="1"/>
        <v>-3.8943754448046874E-2</v>
      </c>
      <c r="G14" s="1">
        <f t="shared" si="2"/>
        <v>1.1322565700095044E-2</v>
      </c>
      <c r="H14" s="1">
        <f t="shared" si="3"/>
        <v>-3.3205595504689045E-2</v>
      </c>
      <c r="I14" s="1">
        <f t="shared" si="4"/>
        <v>-2.1011672375900514E-2</v>
      </c>
      <c r="J14" s="22" t="s">
        <v>26</v>
      </c>
      <c r="K14" s="27">
        <f>90%*$K$2+(1-90%)*$L$2</f>
        <v>1.069002913291732E-2</v>
      </c>
      <c r="L14" s="27">
        <f>SQRT(90%^2*$K$3^2+10%^2*$L$3^2+2*$K$7*$K$3*$L$3*10%*90%)</f>
        <v>5.0029895168309524E-2</v>
      </c>
      <c r="M14" s="27"/>
      <c r="N14" s="24"/>
      <c r="O14" s="24"/>
    </row>
    <row r="15" spans="1:15">
      <c r="A15" s="21">
        <v>42156</v>
      </c>
      <c r="B15" s="20">
        <v>63.961258000000001</v>
      </c>
      <c r="C15" s="20">
        <v>434.08999599999999</v>
      </c>
      <c r="D15" s="20">
        <v>116.976997</v>
      </c>
      <c r="E15" s="20">
        <v>2063.110107</v>
      </c>
      <c r="F15" s="1">
        <f t="shared" si="1"/>
        <v>1.4803554989490708E-2</v>
      </c>
      <c r="G15" s="1">
        <f t="shared" si="2"/>
        <v>0.23511260093632758</v>
      </c>
      <c r="H15" s="1">
        <f t="shared" si="3"/>
        <v>-3.2926977942509428E-2</v>
      </c>
      <c r="I15" s="1">
        <f t="shared" si="4"/>
        <v>1.9742029696721453E-2</v>
      </c>
      <c r="J15" s="22" t="s">
        <v>27</v>
      </c>
      <c r="K15" s="27">
        <f>100%*$K$2+(1-100%)*$L$2</f>
        <v>8.1410378019820939E-3</v>
      </c>
      <c r="L15" s="27">
        <f>SQRT(100%^2*$K$3^2+0%^2*$L$3^2+2*$K$7*$K$3*$L$3*0%*100%)</f>
        <v>5.3756847477025811E-2</v>
      </c>
      <c r="M15" s="27"/>
      <c r="N15" s="24"/>
      <c r="O15" s="24"/>
    </row>
    <row r="16" spans="1:15">
      <c r="A16" s="21">
        <v>42186</v>
      </c>
      <c r="B16" s="20">
        <v>64.908112000000003</v>
      </c>
      <c r="C16" s="20">
        <v>536.15002400000003</v>
      </c>
      <c r="D16" s="20">
        <v>113.125298</v>
      </c>
      <c r="E16" s="20">
        <v>2103.8400879999999</v>
      </c>
      <c r="F16" s="1">
        <f t="shared" si="1"/>
        <v>-0.10072227952031643</v>
      </c>
      <c r="G16" s="1">
        <f t="shared" si="2"/>
        <v>-4.3383396360717308E-2</v>
      </c>
      <c r="H16" s="1">
        <f t="shared" si="3"/>
        <v>-6.9084803648428839E-2</v>
      </c>
      <c r="I16" s="1">
        <f t="shared" si="4"/>
        <v>-6.2580818167202845E-2</v>
      </c>
    </row>
    <row r="17" spans="1:15">
      <c r="A17" s="21">
        <v>42217</v>
      </c>
      <c r="B17" s="20">
        <v>58.370418999999998</v>
      </c>
      <c r="C17" s="20">
        <v>512.89001499999995</v>
      </c>
      <c r="D17" s="20">
        <v>105.310059</v>
      </c>
      <c r="E17" s="20">
        <v>1972.1800539999999</v>
      </c>
      <c r="F17" s="1">
        <f t="shared" si="1"/>
        <v>8.5389827337027935E-3</v>
      </c>
      <c r="G17" s="1">
        <f t="shared" si="2"/>
        <v>-1.949735753775439E-3</v>
      </c>
      <c r="H17" s="1">
        <f t="shared" si="3"/>
        <v>-1.8780864988405255E-2</v>
      </c>
      <c r="I17" s="1">
        <f t="shared" si="4"/>
        <v>-2.6442831573227132E-2</v>
      </c>
      <c r="J17" s="8"/>
      <c r="K17" s="9" t="s">
        <v>1</v>
      </c>
      <c r="L17" s="9" t="s">
        <v>2</v>
      </c>
      <c r="M17" s="9" t="s">
        <v>8</v>
      </c>
      <c r="N17" s="9" t="s">
        <v>28</v>
      </c>
    </row>
    <row r="18" spans="1:15">
      <c r="A18" s="21">
        <v>42248</v>
      </c>
      <c r="B18" s="20">
        <v>58.868842999999998</v>
      </c>
      <c r="C18" s="20">
        <v>511.89001500000001</v>
      </c>
      <c r="D18" s="20">
        <v>103.332245</v>
      </c>
      <c r="E18" s="20">
        <v>1920.030029</v>
      </c>
      <c r="F18" s="1">
        <f t="shared" si="1"/>
        <v>-0.117211612261515</v>
      </c>
      <c r="G18" s="1">
        <f t="shared" si="2"/>
        <v>0.22272364308571246</v>
      </c>
      <c r="H18" s="1">
        <f t="shared" si="3"/>
        <v>8.3408959129843696E-2</v>
      </c>
      <c r="I18" s="1">
        <f t="shared" si="4"/>
        <v>8.2983117760394132E-2</v>
      </c>
      <c r="J18" s="9" t="s">
        <v>12</v>
      </c>
      <c r="K18" s="16">
        <f>SLOPE(F2:F61, $I$2:$I$61)</f>
        <v>0.34204678015857304</v>
      </c>
      <c r="L18" s="16">
        <f t="shared" ref="L18:N18" si="5">SLOPE(G2:G61, $I$2:$I$61)</f>
        <v>1.6063232947077599</v>
      </c>
      <c r="M18" s="16">
        <f t="shared" si="5"/>
        <v>1.1210717140885269</v>
      </c>
      <c r="N18" s="16">
        <f t="shared" si="5"/>
        <v>1</v>
      </c>
    </row>
    <row r="19" spans="1:15">
      <c r="A19" s="21">
        <v>42278</v>
      </c>
      <c r="B19" s="20">
        <v>51.968730999999998</v>
      </c>
      <c r="C19" s="20">
        <v>625.90002400000003</v>
      </c>
      <c r="D19" s="20">
        <v>111.95108</v>
      </c>
      <c r="E19" s="20">
        <v>2079.360107</v>
      </c>
      <c r="F19" s="1">
        <f t="shared" si="1"/>
        <v>2.7952635595431374E-2</v>
      </c>
      <c r="G19" s="1">
        <f t="shared" si="2"/>
        <v>6.2150443374962894E-2</v>
      </c>
      <c r="H19" s="1">
        <f t="shared" si="3"/>
        <v>-1.0041877219942874E-2</v>
      </c>
      <c r="I19" s="1">
        <f t="shared" si="4"/>
        <v>5.0486926072412786E-4</v>
      </c>
    </row>
    <row r="20" spans="1:15">
      <c r="A20" s="21">
        <v>42309</v>
      </c>
      <c r="B20" s="20">
        <v>53.421393999999999</v>
      </c>
      <c r="C20" s="20">
        <v>664.79998799999998</v>
      </c>
      <c r="D20" s="20">
        <v>110.826881</v>
      </c>
      <c r="E20" s="20">
        <v>2080.4099120000001</v>
      </c>
      <c r="F20" s="1">
        <f t="shared" si="1"/>
        <v>4.1808119046837344E-2</v>
      </c>
      <c r="G20" s="1">
        <f t="shared" si="2"/>
        <v>1.6681749699429815E-2</v>
      </c>
      <c r="H20" s="1">
        <f t="shared" si="3"/>
        <v>-0.1064195878615406</v>
      </c>
      <c r="I20" s="1">
        <f t="shared" si="4"/>
        <v>-1.7530185176314439E-2</v>
      </c>
      <c r="J20" s="6" t="s">
        <v>29</v>
      </c>
    </row>
    <row r="21" spans="1:15">
      <c r="A21" s="21">
        <v>42339</v>
      </c>
      <c r="B21" s="20">
        <v>55.654842000000002</v>
      </c>
      <c r="C21" s="20">
        <v>675.89001499999995</v>
      </c>
      <c r="D21" s="20">
        <v>99.032730000000001</v>
      </c>
      <c r="E21" s="20">
        <v>2043.9399410000001</v>
      </c>
      <c r="F21" s="1">
        <f t="shared" si="1"/>
        <v>9.1612298531006386E-2</v>
      </c>
      <c r="G21" s="1">
        <f t="shared" si="2"/>
        <v>-0.13151550256294287</v>
      </c>
      <c r="H21" s="1">
        <f t="shared" si="3"/>
        <v>-7.5242488013811171E-2</v>
      </c>
      <c r="I21" s="1">
        <f t="shared" si="4"/>
        <v>-5.073532197294639E-2</v>
      </c>
      <c r="J21" s="6" t="s">
        <v>13</v>
      </c>
    </row>
    <row r="22" spans="1:15">
      <c r="A22" s="21">
        <v>42370</v>
      </c>
      <c r="B22" s="20">
        <v>60.753509999999999</v>
      </c>
      <c r="C22" s="20">
        <v>587</v>
      </c>
      <c r="D22" s="20">
        <v>91.581260999999998</v>
      </c>
      <c r="E22" s="20">
        <v>1940.23999</v>
      </c>
      <c r="F22" s="1">
        <f t="shared" si="1"/>
        <v>-3.0133238392315853E-4</v>
      </c>
      <c r="G22" s="1">
        <f t="shared" si="2"/>
        <v>-5.8739318568994836E-2</v>
      </c>
      <c r="H22" s="1">
        <f t="shared" si="3"/>
        <v>-6.6775014159282664E-3</v>
      </c>
      <c r="I22" s="1">
        <f t="shared" si="4"/>
        <v>-4.1283604302990717E-3</v>
      </c>
      <c r="J22" s="8"/>
      <c r="K22" s="9" t="s">
        <v>1</v>
      </c>
      <c r="L22" s="9" t="s">
        <v>2</v>
      </c>
      <c r="M22" s="9" t="s">
        <v>8</v>
      </c>
      <c r="N22" s="9" t="s">
        <v>15</v>
      </c>
      <c r="O22" s="9" t="s">
        <v>16</v>
      </c>
    </row>
    <row r="23" spans="1:15">
      <c r="A23" s="21">
        <v>42401</v>
      </c>
      <c r="B23" s="20">
        <v>60.735202999999998</v>
      </c>
      <c r="C23" s="20">
        <v>552.52002000000005</v>
      </c>
      <c r="D23" s="20">
        <v>90.969727000000006</v>
      </c>
      <c r="E23" s="20">
        <v>1932.2299800000001</v>
      </c>
      <c r="F23" s="1">
        <f t="shared" si="1"/>
        <v>3.2408898015867438E-2</v>
      </c>
      <c r="G23" s="1">
        <f t="shared" si="2"/>
        <v>7.4422633590724763E-2</v>
      </c>
      <c r="H23" s="1">
        <f t="shared" si="3"/>
        <v>0.13332744199617075</v>
      </c>
      <c r="I23" s="1">
        <f t="shared" si="4"/>
        <v>6.5991114577365062E-2</v>
      </c>
      <c r="J23" s="9" t="s">
        <v>12</v>
      </c>
      <c r="K23" s="16">
        <f>K18</f>
        <v>0.34204678015857304</v>
      </c>
      <c r="L23" s="16">
        <f t="shared" ref="L23:M23" si="6">L18</f>
        <v>1.6063232947077599</v>
      </c>
      <c r="M23" s="16">
        <f t="shared" si="6"/>
        <v>1.1210717140885269</v>
      </c>
      <c r="N23" s="16">
        <v>0</v>
      </c>
      <c r="O23" s="16">
        <f>N18</f>
        <v>1</v>
      </c>
    </row>
    <row r="24" spans="1:15">
      <c r="A24" s="21">
        <v>42430</v>
      </c>
      <c r="B24" s="20">
        <v>62.703564</v>
      </c>
      <c r="C24" s="20">
        <v>593.64001499999995</v>
      </c>
      <c r="D24" s="20">
        <v>103.098488</v>
      </c>
      <c r="E24" s="20">
        <v>2059.73999</v>
      </c>
      <c r="F24" s="1">
        <f t="shared" si="1"/>
        <v>-1.6425142915321378E-2</v>
      </c>
      <c r="G24" s="1">
        <f t="shared" si="2"/>
        <v>0.11109428329220705</v>
      </c>
      <c r="H24" s="1">
        <f t="shared" si="3"/>
        <v>-0.13992114995905669</v>
      </c>
      <c r="I24" s="1">
        <f t="shared" si="4"/>
        <v>2.6993984808731941E-3</v>
      </c>
      <c r="J24" s="9" t="s">
        <v>14</v>
      </c>
      <c r="K24" s="17">
        <f>2%+K23*(8%-2%)</f>
        <v>4.0522806809514381E-2</v>
      </c>
      <c r="L24" s="17">
        <f t="shared" ref="L24:O24" si="7">2%+L23*(8%-2%)</f>
        <v>0.11637939768246559</v>
      </c>
      <c r="M24" s="17">
        <f t="shared" si="7"/>
        <v>8.7264302845311614E-2</v>
      </c>
      <c r="N24" s="17">
        <f t="shared" si="7"/>
        <v>0.02</v>
      </c>
      <c r="O24" s="17">
        <f t="shared" si="7"/>
        <v>0.08</v>
      </c>
    </row>
    <row r="25" spans="1:15">
      <c r="A25" s="21">
        <v>42461</v>
      </c>
      <c r="B25" s="20">
        <v>61.673648999999997</v>
      </c>
      <c r="C25" s="20">
        <v>659.59002699999996</v>
      </c>
      <c r="D25" s="20">
        <v>88.672828999999993</v>
      </c>
      <c r="E25" s="20">
        <v>2065.3000489999999</v>
      </c>
      <c r="F25" s="1">
        <f t="shared" si="1"/>
        <v>5.8471503769786715E-2</v>
      </c>
      <c r="G25" s="1">
        <f t="shared" si="2"/>
        <v>9.5817020289786781E-2</v>
      </c>
      <c r="H25" s="1">
        <f t="shared" si="3"/>
        <v>6.5287101644180057E-2</v>
      </c>
      <c r="I25" s="1">
        <f t="shared" si="4"/>
        <v>1.5324602357572603E-2</v>
      </c>
      <c r="J25" s="12"/>
      <c r="K25" s="18"/>
      <c r="L25" s="18"/>
      <c r="M25" s="18" t="s">
        <v>9</v>
      </c>
    </row>
    <row r="26" spans="1:15">
      <c r="A26" s="21">
        <v>42491</v>
      </c>
      <c r="B26" s="20">
        <v>65.279799999999994</v>
      </c>
      <c r="C26" s="20">
        <v>722.78997800000002</v>
      </c>
      <c r="D26" s="20">
        <v>94.462020999999993</v>
      </c>
      <c r="E26" s="20">
        <v>2096.9499510000001</v>
      </c>
      <c r="F26" s="1">
        <f t="shared" si="1"/>
        <v>3.9200702208033844E-2</v>
      </c>
      <c r="G26" s="1">
        <f t="shared" si="2"/>
        <v>-9.9198705270371335E-3</v>
      </c>
      <c r="H26" s="1">
        <f t="shared" si="3"/>
        <v>-3.6831109086687852E-2</v>
      </c>
      <c r="I26" s="1">
        <f t="shared" si="4"/>
        <v>9.1092112097812539E-4</v>
      </c>
    </row>
    <row r="27" spans="1:15">
      <c r="A27" s="21">
        <v>42522</v>
      </c>
      <c r="B27" s="20">
        <v>67.838813999999999</v>
      </c>
      <c r="C27" s="20">
        <v>715.61999500000002</v>
      </c>
      <c r="D27" s="20">
        <v>90.982879999999994</v>
      </c>
      <c r="E27" s="20">
        <v>2098.860107</v>
      </c>
      <c r="F27" s="1">
        <f t="shared" si="1"/>
        <v>-6.8456385455095692E-4</v>
      </c>
      <c r="G27" s="1">
        <f t="shared" si="2"/>
        <v>6.0353264723968403E-2</v>
      </c>
      <c r="H27" s="1">
        <f t="shared" si="3"/>
        <v>9.0062570013171639E-2</v>
      </c>
      <c r="I27" s="1">
        <f t="shared" si="4"/>
        <v>3.5609801125254359E-2</v>
      </c>
    </row>
    <row r="28" spans="1:15">
      <c r="A28" s="21">
        <v>42552</v>
      </c>
      <c r="B28" s="20">
        <v>67.792373999999995</v>
      </c>
      <c r="C28" s="20">
        <v>758.80999799999995</v>
      </c>
      <c r="D28" s="20">
        <v>99.177031999999997</v>
      </c>
      <c r="E28" s="20">
        <v>2173.6000979999999</v>
      </c>
      <c r="F28" s="1">
        <f t="shared" si="1"/>
        <v>-2.0967550125918111E-2</v>
      </c>
      <c r="G28" s="1">
        <f t="shared" si="2"/>
        <v>1.363974516318911E-2</v>
      </c>
      <c r="H28" s="1">
        <f t="shared" si="3"/>
        <v>1.8136477405373386E-2</v>
      </c>
      <c r="I28" s="1">
        <f t="shared" si="4"/>
        <v>-1.2192431360480427E-3</v>
      </c>
    </row>
    <row r="29" spans="1:15">
      <c r="A29" s="21">
        <v>42583</v>
      </c>
      <c r="B29" s="20">
        <v>66.370934000000005</v>
      </c>
      <c r="C29" s="20">
        <v>769.15997300000004</v>
      </c>
      <c r="D29" s="20">
        <v>100.97575399999999</v>
      </c>
      <c r="E29" s="20">
        <v>2170.9499510000001</v>
      </c>
      <c r="F29" s="1">
        <f t="shared" si="1"/>
        <v>1.6429224877263282E-2</v>
      </c>
      <c r="G29" s="1">
        <f t="shared" si="2"/>
        <v>8.8603187103185155E-2</v>
      </c>
      <c r="H29" s="1">
        <f t="shared" si="3"/>
        <v>7.1276486828709462E-2</v>
      </c>
      <c r="I29" s="1">
        <f t="shared" si="4"/>
        <v>-1.2344508443253854E-3</v>
      </c>
    </row>
    <row r="30" spans="1:15">
      <c r="A30" s="21">
        <v>42614</v>
      </c>
      <c r="B30" s="20">
        <v>67.461357000000007</v>
      </c>
      <c r="C30" s="20">
        <v>837.30999799999995</v>
      </c>
      <c r="D30" s="20">
        <v>108.172951</v>
      </c>
      <c r="E30" s="20">
        <v>2168.2700199999999</v>
      </c>
      <c r="F30" s="1">
        <f t="shared" si="1"/>
        <v>-2.9118462588886285E-2</v>
      </c>
      <c r="G30" s="1">
        <f t="shared" si="2"/>
        <v>-5.6717334217236903E-2</v>
      </c>
      <c r="H30" s="1">
        <f t="shared" si="3"/>
        <v>4.334253578789804E-3</v>
      </c>
      <c r="I30" s="1">
        <f t="shared" si="4"/>
        <v>-1.9425679279557517E-2</v>
      </c>
    </row>
    <row r="31" spans="1:15">
      <c r="A31" s="21">
        <v>42644</v>
      </c>
      <c r="B31" s="20">
        <v>65.496986000000007</v>
      </c>
      <c r="C31" s="20">
        <v>789.82000700000003</v>
      </c>
      <c r="D31" s="20">
        <v>108.6418</v>
      </c>
      <c r="E31" s="20">
        <v>2126.1499020000001</v>
      </c>
      <c r="F31" s="1">
        <f t="shared" si="1"/>
        <v>5.8556892984356068E-3</v>
      </c>
      <c r="G31" s="1">
        <f t="shared" si="2"/>
        <v>-4.9694866744493638E-2</v>
      </c>
      <c r="H31" s="1">
        <f t="shared" si="3"/>
        <v>-2.6598574397699637E-2</v>
      </c>
      <c r="I31" s="1">
        <f t="shared" si="4"/>
        <v>3.4174522187570444E-2</v>
      </c>
    </row>
    <row r="32" spans="1:15">
      <c r="A32" s="21">
        <v>42675</v>
      </c>
      <c r="B32" s="20">
        <v>65.880516</v>
      </c>
      <c r="C32" s="20">
        <v>750.57000700000003</v>
      </c>
      <c r="D32" s="20">
        <v>105.752083</v>
      </c>
      <c r="E32" s="20">
        <v>2198.8100589999999</v>
      </c>
      <c r="F32" s="1">
        <f t="shared" si="1"/>
        <v>-1.8599808781096905E-2</v>
      </c>
      <c r="G32" s="1">
        <f t="shared" si="2"/>
        <v>2.4101637197448067E-2</v>
      </c>
      <c r="H32" s="1">
        <f t="shared" si="3"/>
        <v>5.3335526260981592E-2</v>
      </c>
      <c r="I32" s="1">
        <f t="shared" si="4"/>
        <v>1.8200762196895148E-2</v>
      </c>
    </row>
    <row r="33" spans="1:9">
      <c r="A33" s="21">
        <v>42705</v>
      </c>
      <c r="B33" s="20">
        <v>64.655151000000004</v>
      </c>
      <c r="C33" s="20">
        <v>768.65997300000004</v>
      </c>
      <c r="D33" s="20">
        <v>111.392426</v>
      </c>
      <c r="E33" s="20">
        <v>2238.830078</v>
      </c>
      <c r="F33" s="1">
        <f t="shared" si="1"/>
        <v>-2.7522277382044935E-2</v>
      </c>
      <c r="G33" s="1">
        <f t="shared" si="2"/>
        <v>7.1318930249539392E-2</v>
      </c>
      <c r="H33" s="1">
        <f t="shared" si="3"/>
        <v>4.7746540684911576E-2</v>
      </c>
      <c r="I33" s="1">
        <f t="shared" si="4"/>
        <v>1.7884358171464498E-2</v>
      </c>
    </row>
    <row r="34" spans="1:9">
      <c r="A34" s="21">
        <v>42736</v>
      </c>
      <c r="B34" s="20">
        <v>62.875694000000003</v>
      </c>
      <c r="C34" s="20">
        <v>823.47997999999995</v>
      </c>
      <c r="D34" s="20">
        <v>116.711029</v>
      </c>
      <c r="E34" s="20">
        <v>2278.8701169999999</v>
      </c>
      <c r="F34" s="1">
        <f t="shared" si="1"/>
        <v>6.2780953161327924E-2</v>
      </c>
      <c r="G34" s="1">
        <f t="shared" si="2"/>
        <v>2.6181569101412894E-2</v>
      </c>
      <c r="H34" s="1">
        <f t="shared" si="3"/>
        <v>0.12888353507704919</v>
      </c>
      <c r="I34" s="1">
        <f t="shared" si="4"/>
        <v>3.7198160337279074E-2</v>
      </c>
    </row>
    <row r="35" spans="1:9">
      <c r="A35" s="21">
        <v>42767</v>
      </c>
      <c r="B35" s="20">
        <v>66.823089999999993</v>
      </c>
      <c r="C35" s="20">
        <v>845.03997800000002</v>
      </c>
      <c r="D35" s="20">
        <v>131.75315900000001</v>
      </c>
      <c r="E35" s="20">
        <v>2363.639893</v>
      </c>
      <c r="F35" s="1">
        <f t="shared" si="1"/>
        <v>1.6213138302943131E-2</v>
      </c>
      <c r="G35" s="1">
        <f t="shared" si="2"/>
        <v>4.9110102575525616E-2</v>
      </c>
      <c r="H35" s="1">
        <f t="shared" si="3"/>
        <v>5.3236203619223987E-2</v>
      </c>
      <c r="I35" s="1">
        <f t="shared" si="4"/>
        <v>-3.8919718808450021E-4</v>
      </c>
    </row>
    <row r="36" spans="1:9">
      <c r="A36" s="21">
        <v>42795</v>
      </c>
      <c r="B36" s="20">
        <v>67.906502000000003</v>
      </c>
      <c r="C36" s="20">
        <v>886.53997800000002</v>
      </c>
      <c r="D36" s="20">
        <v>138.76719700000001</v>
      </c>
      <c r="E36" s="20">
        <v>2362.719971</v>
      </c>
      <c r="F36" s="1">
        <f t="shared" si="1"/>
        <v>5.0676796752098907E-2</v>
      </c>
      <c r="G36" s="1">
        <f t="shared" si="2"/>
        <v>4.3370872102961089E-2</v>
      </c>
      <c r="H36" s="1">
        <f t="shared" si="3"/>
        <v>-6.9605787310078604E-5</v>
      </c>
      <c r="I36" s="1">
        <f t="shared" si="4"/>
        <v>9.0912085493182193E-3</v>
      </c>
    </row>
    <row r="37" spans="1:9">
      <c r="A37" s="21">
        <v>42826</v>
      </c>
      <c r="B37" s="20">
        <v>71.347785999999999</v>
      </c>
      <c r="C37" s="20">
        <v>924.98999000000003</v>
      </c>
      <c r="D37" s="20">
        <v>138.75753800000001</v>
      </c>
      <c r="E37" s="20">
        <v>2384.1999510000001</v>
      </c>
      <c r="F37" s="1">
        <f t="shared" si="1"/>
        <v>4.5491096247892049E-2</v>
      </c>
      <c r="G37" s="1">
        <f t="shared" si="2"/>
        <v>7.5276495694834411E-2</v>
      </c>
      <c r="H37" s="1">
        <f t="shared" si="3"/>
        <v>6.3418125795803526E-2</v>
      </c>
      <c r="I37" s="1">
        <f t="shared" si="4"/>
        <v>1.157625139134133E-2</v>
      </c>
    </row>
    <row r="38" spans="1:9">
      <c r="A38" s="21">
        <v>42856</v>
      </c>
      <c r="B38" s="20">
        <v>74.593474999999998</v>
      </c>
      <c r="C38" s="20">
        <v>994.61999500000002</v>
      </c>
      <c r="D38" s="20">
        <v>147.55728099999999</v>
      </c>
      <c r="E38" s="20">
        <v>2411.8000489999999</v>
      </c>
      <c r="F38" s="1">
        <f t="shared" si="1"/>
        <v>-3.0706801097549086E-2</v>
      </c>
      <c r="G38" s="1">
        <f t="shared" si="2"/>
        <v>-2.6763985375138133E-2</v>
      </c>
      <c r="H38" s="1">
        <f t="shared" si="3"/>
        <v>-5.3322566983326269E-2</v>
      </c>
      <c r="I38" s="1">
        <f t="shared" si="4"/>
        <v>4.8137750908554544E-3</v>
      </c>
    </row>
    <row r="39" spans="1:9">
      <c r="A39" s="21">
        <v>42887</v>
      </c>
      <c r="B39" s="20">
        <v>72.302948000000001</v>
      </c>
      <c r="C39" s="20">
        <v>968</v>
      </c>
      <c r="D39" s="20">
        <v>139.68914799999999</v>
      </c>
      <c r="E39" s="20">
        <v>2423.4099120000001</v>
      </c>
      <c r="F39" s="1">
        <f t="shared" si="1"/>
        <v>5.695020900115999E-2</v>
      </c>
      <c r="G39" s="1">
        <f t="shared" si="2"/>
        <v>2.0433914256198449E-2</v>
      </c>
      <c r="H39" s="1">
        <f t="shared" si="3"/>
        <v>3.2703750186807712E-2</v>
      </c>
      <c r="I39" s="1">
        <f t="shared" si="4"/>
        <v>1.9348826118030571E-2</v>
      </c>
    </row>
    <row r="40" spans="1:9">
      <c r="A40" s="21">
        <v>42917</v>
      </c>
      <c r="B40" s="20">
        <v>76.420615999999995</v>
      </c>
      <c r="C40" s="20">
        <v>987.78002900000001</v>
      </c>
      <c r="D40" s="20">
        <v>144.257507</v>
      </c>
      <c r="E40" s="20">
        <v>2470.3000489999999</v>
      </c>
      <c r="F40" s="1">
        <f t="shared" si="1"/>
        <v>-2.4002947058160196E-2</v>
      </c>
      <c r="G40" s="1">
        <f t="shared" si="2"/>
        <v>-7.2688784842804832E-3</v>
      </c>
      <c r="H40" s="1">
        <f t="shared" si="3"/>
        <v>0.10266933283409641</v>
      </c>
      <c r="I40" s="1">
        <f t="shared" si="4"/>
        <v>5.4643281108557318E-4</v>
      </c>
    </row>
    <row r="41" spans="1:9">
      <c r="A41" s="21">
        <v>42948</v>
      </c>
      <c r="B41" s="20">
        <v>74.586296000000004</v>
      </c>
      <c r="C41" s="20">
        <v>980.59997599999997</v>
      </c>
      <c r="D41" s="20">
        <v>159.06832900000001</v>
      </c>
      <c r="E41" s="20">
        <v>2471.6499020000001</v>
      </c>
      <c r="F41" s="1">
        <f t="shared" si="1"/>
        <v>7.1922863685307536E-3</v>
      </c>
      <c r="G41" s="1">
        <f t="shared" si="2"/>
        <v>-1.9630838742749512E-2</v>
      </c>
      <c r="H41" s="1">
        <f t="shared" si="3"/>
        <v>-5.655346388909388E-2</v>
      </c>
      <c r="I41" s="1">
        <f t="shared" si="4"/>
        <v>1.9302978533243698E-2</v>
      </c>
    </row>
    <row r="42" spans="1:9">
      <c r="A42" s="21">
        <v>42979</v>
      </c>
      <c r="B42" s="20">
        <v>75.122742000000002</v>
      </c>
      <c r="C42" s="20">
        <v>961.34997599999997</v>
      </c>
      <c r="D42" s="20">
        <v>150.072464</v>
      </c>
      <c r="E42" s="20">
        <v>2519.360107</v>
      </c>
      <c r="F42" s="1">
        <f t="shared" si="1"/>
        <v>0.11735351726112442</v>
      </c>
      <c r="G42" s="1">
        <f t="shared" si="2"/>
        <v>0.14971660331117542</v>
      </c>
      <c r="H42" s="1">
        <f t="shared" si="3"/>
        <v>9.6807686185521602E-2</v>
      </c>
      <c r="I42" s="1">
        <f t="shared" si="4"/>
        <v>2.218813533034969E-2</v>
      </c>
    </row>
    <row r="43" spans="1:9">
      <c r="A43" s="21">
        <v>43009</v>
      </c>
      <c r="B43" s="20">
        <v>83.938659999999999</v>
      </c>
      <c r="C43" s="20">
        <v>1105.280029</v>
      </c>
      <c r="D43" s="20">
        <v>164.60063199999999</v>
      </c>
      <c r="E43" s="20">
        <v>2575.26001</v>
      </c>
      <c r="F43" s="1">
        <f t="shared" si="1"/>
        <v>0.11361807538981461</v>
      </c>
      <c r="G43" s="1">
        <f t="shared" si="2"/>
        <v>6.4662320068030521E-2</v>
      </c>
      <c r="H43" s="1">
        <f t="shared" si="3"/>
        <v>1.6623301908099686E-2</v>
      </c>
      <c r="I43" s="1">
        <f t="shared" si="4"/>
        <v>3.7200430103365711E-3</v>
      </c>
    </row>
    <row r="44" spans="1:9">
      <c r="A44" s="21">
        <v>43040</v>
      </c>
      <c r="B44" s="20">
        <v>93.475609000000006</v>
      </c>
      <c r="C44" s="20">
        <v>1176.75</v>
      </c>
      <c r="D44" s="20">
        <v>167.336838</v>
      </c>
      <c r="E44" s="20">
        <v>2584.8400879999999</v>
      </c>
      <c r="F44" s="1">
        <f t="shared" si="1"/>
        <v>1.563307279442272E-2</v>
      </c>
      <c r="G44" s="1">
        <f t="shared" si="2"/>
        <v>-6.1865553431059706E-3</v>
      </c>
      <c r="H44" s="1">
        <f t="shared" si="3"/>
        <v>-1.1705832519675163E-2</v>
      </c>
      <c r="I44" s="1">
        <f t="shared" si="4"/>
        <v>3.4342557364422932E-2</v>
      </c>
    </row>
    <row r="45" spans="1:9">
      <c r="A45" s="21">
        <v>43070</v>
      </c>
      <c r="B45" s="20">
        <v>94.936920000000001</v>
      </c>
      <c r="C45" s="20">
        <v>1169.469971</v>
      </c>
      <c r="D45" s="20">
        <v>165.37802099999999</v>
      </c>
      <c r="E45" s="20">
        <v>2673.610107</v>
      </c>
      <c r="F45" s="1">
        <f t="shared" si="1"/>
        <v>8.5182782420158532E-2</v>
      </c>
      <c r="G45" s="1">
        <f t="shared" si="2"/>
        <v>0.240638965495934</v>
      </c>
      <c r="H45" s="1">
        <f t="shared" si="3"/>
        <v>-1.0636437595295645E-2</v>
      </c>
      <c r="I45" s="1">
        <f t="shared" si="4"/>
        <v>5.6178704444133087E-2</v>
      </c>
    </row>
    <row r="46" spans="1:9">
      <c r="A46" s="21">
        <v>43101</v>
      </c>
      <c r="B46" s="20">
        <v>103.023911</v>
      </c>
      <c r="C46" s="20">
        <v>1450.8900149999999</v>
      </c>
      <c r="D46" s="20">
        <v>163.618988</v>
      </c>
      <c r="E46" s="20">
        <v>2823.8100589999999</v>
      </c>
      <c r="F46" s="1">
        <f t="shared" si="1"/>
        <v>-0.15562841523265403</v>
      </c>
      <c r="G46" s="1">
        <f t="shared" si="2"/>
        <v>4.2429085157085433E-2</v>
      </c>
      <c r="H46" s="1">
        <f t="shared" si="3"/>
        <v>6.3847638514913596E-2</v>
      </c>
      <c r="I46" s="1">
        <f t="shared" si="4"/>
        <v>-3.8947372061896912E-2</v>
      </c>
    </row>
    <row r="47" spans="1:9">
      <c r="A47" s="21">
        <v>43132</v>
      </c>
      <c r="B47" s="20">
        <v>86.990463000000005</v>
      </c>
      <c r="C47" s="20">
        <v>1512.4499510000001</v>
      </c>
      <c r="D47" s="20">
        <v>174.065674</v>
      </c>
      <c r="E47" s="20">
        <v>2713.830078</v>
      </c>
      <c r="F47" s="1">
        <f t="shared" si="1"/>
        <v>-1.1554266586671691E-2</v>
      </c>
      <c r="G47" s="1">
        <f t="shared" si="2"/>
        <v>-4.3049348480556748E-2</v>
      </c>
      <c r="H47" s="1">
        <f t="shared" si="3"/>
        <v>-5.4210418304530217E-2</v>
      </c>
      <c r="I47" s="1">
        <f t="shared" si="4"/>
        <v>-2.6884498624825115E-2</v>
      </c>
    </row>
    <row r="48" spans="1:9">
      <c r="A48" s="21">
        <v>43160</v>
      </c>
      <c r="B48" s="20">
        <v>85.985352000000006</v>
      </c>
      <c r="C48" s="20">
        <v>1447.339966</v>
      </c>
      <c r="D48" s="20">
        <v>164.629501</v>
      </c>
      <c r="E48" s="20">
        <v>2640.8701169999999</v>
      </c>
      <c r="F48" s="1">
        <f t="shared" si="1"/>
        <v>1.9537048589390871E-4</v>
      </c>
      <c r="G48" s="1">
        <f t="shared" si="2"/>
        <v>8.2074731431827308E-2</v>
      </c>
      <c r="H48" s="1">
        <f t="shared" si="3"/>
        <v>-1.5019610610372824E-2</v>
      </c>
      <c r="I48" s="1">
        <f t="shared" si="4"/>
        <v>2.718775131643536E-3</v>
      </c>
    </row>
    <row r="49" spans="1:9">
      <c r="A49" s="21">
        <v>43191</v>
      </c>
      <c r="B49" s="20">
        <v>86.002150999999998</v>
      </c>
      <c r="C49" s="20">
        <v>1566.130005</v>
      </c>
      <c r="D49" s="20">
        <v>162.15683000000001</v>
      </c>
      <c r="E49" s="20">
        <v>2648.0500489999999</v>
      </c>
      <c r="F49" s="1">
        <f t="shared" si="1"/>
        <v>-6.6922837778789934E-2</v>
      </c>
      <c r="G49" s="1">
        <f t="shared" si="2"/>
        <v>4.0539412307600831E-2</v>
      </c>
      <c r="H49" s="1">
        <f t="shared" si="3"/>
        <v>0.13076358239119501</v>
      </c>
      <c r="I49" s="1">
        <f t="shared" si="4"/>
        <v>2.1608341965291933E-2</v>
      </c>
    </row>
    <row r="50" spans="1:9">
      <c r="A50" s="21">
        <v>43221</v>
      </c>
      <c r="B50" s="20">
        <v>80.246643000000006</v>
      </c>
      <c r="C50" s="20">
        <v>1629.619995</v>
      </c>
      <c r="D50" s="20">
        <v>183.36103800000001</v>
      </c>
      <c r="E50" s="20">
        <v>2705.2700199999999</v>
      </c>
      <c r="F50" s="1">
        <f t="shared" si="1"/>
        <v>4.4216117551484357E-2</v>
      </c>
      <c r="G50" s="1">
        <f t="shared" si="2"/>
        <v>4.3065287745196024E-2</v>
      </c>
      <c r="H50" s="1">
        <f t="shared" si="3"/>
        <v>-5.5985176087409716E-3</v>
      </c>
      <c r="I50" s="1">
        <f t="shared" si="4"/>
        <v>4.8424360241865472E-3</v>
      </c>
    </row>
    <row r="51" spans="1:9">
      <c r="A51" s="21">
        <v>43252</v>
      </c>
      <c r="B51" s="20">
        <v>83.794837999999999</v>
      </c>
      <c r="C51" s="20">
        <v>1699.8000489999999</v>
      </c>
      <c r="D51" s="20">
        <v>182.33448799999999</v>
      </c>
      <c r="E51" s="20">
        <v>2718.3701169999999</v>
      </c>
      <c r="F51" s="1">
        <f t="shared" si="1"/>
        <v>4.1798004311435211E-2</v>
      </c>
      <c r="G51" s="1">
        <f t="shared" si="2"/>
        <v>4.5675897024285872E-2</v>
      </c>
      <c r="H51" s="1">
        <f t="shared" si="3"/>
        <v>2.7983411454227891E-2</v>
      </c>
      <c r="I51" s="1">
        <f t="shared" si="4"/>
        <v>3.6021556221367268E-2</v>
      </c>
    </row>
    <row r="52" spans="1:9">
      <c r="A52" s="21">
        <v>43282</v>
      </c>
      <c r="B52" s="20">
        <v>87.297295000000005</v>
      </c>
      <c r="C52" s="20">
        <v>1777.4399410000001</v>
      </c>
      <c r="D52" s="20">
        <v>187.43682899999999</v>
      </c>
      <c r="E52" s="20">
        <v>2816.290039</v>
      </c>
      <c r="F52" s="1">
        <f t="shared" si="1"/>
        <v>7.4302199168943206E-2</v>
      </c>
      <c r="G52" s="1">
        <f t="shared" si="2"/>
        <v>0.13236453990543007</v>
      </c>
      <c r="H52" s="1">
        <f t="shared" si="3"/>
        <v>0.19622691653623758</v>
      </c>
      <c r="I52" s="1">
        <f t="shared" si="4"/>
        <v>3.0263211466054596E-2</v>
      </c>
    </row>
    <row r="53" spans="1:9">
      <c r="A53" s="21">
        <v>43313</v>
      </c>
      <c r="B53" s="20">
        <v>93.783676</v>
      </c>
      <c r="C53" s="20">
        <v>2012.709961</v>
      </c>
      <c r="D53" s="20">
        <v>224.21698000000001</v>
      </c>
      <c r="E53" s="20">
        <v>2901.5200199999999</v>
      </c>
      <c r="F53" s="1">
        <f t="shared" si="1"/>
        <v>-1.4652123467627676E-2</v>
      </c>
      <c r="G53" s="1">
        <f t="shared" si="2"/>
        <v>-4.8243220275889787E-3</v>
      </c>
      <c r="H53" s="1">
        <f t="shared" si="3"/>
        <v>-4.8249378793703279E-3</v>
      </c>
      <c r="I53" s="1">
        <f t="shared" si="4"/>
        <v>4.2942871026614426E-3</v>
      </c>
    </row>
    <row r="54" spans="1:9">
      <c r="A54" s="21">
        <v>43344</v>
      </c>
      <c r="B54" s="20">
        <v>92.409546000000006</v>
      </c>
      <c r="C54" s="20">
        <v>2003</v>
      </c>
      <c r="D54" s="20">
        <v>223.13514699999999</v>
      </c>
      <c r="E54" s="20">
        <v>2913.9799800000001</v>
      </c>
      <c r="F54" s="1">
        <f t="shared" si="1"/>
        <v>6.7830860244676217E-2</v>
      </c>
      <c r="G54" s="1">
        <f t="shared" si="2"/>
        <v>-0.20219170743884174</v>
      </c>
      <c r="H54" s="1">
        <f t="shared" si="3"/>
        <v>-3.0477623500523632E-2</v>
      </c>
      <c r="I54" s="1">
        <f t="shared" si="4"/>
        <v>-6.9403356024429486E-2</v>
      </c>
    </row>
    <row r="55" spans="1:9">
      <c r="A55" s="21">
        <v>43374</v>
      </c>
      <c r="B55" s="20">
        <v>98.677764999999994</v>
      </c>
      <c r="C55" s="20">
        <v>1598.01001</v>
      </c>
      <c r="D55" s="20">
        <v>216.334518</v>
      </c>
      <c r="E55" s="20">
        <v>2711.73999</v>
      </c>
      <c r="F55" s="1">
        <f t="shared" si="1"/>
        <v>-2.6226526310157094E-2</v>
      </c>
      <c r="G55" s="1">
        <f t="shared" si="2"/>
        <v>5.7671750128774235E-2</v>
      </c>
      <c r="H55" s="1">
        <f t="shared" si="3"/>
        <v>-0.18404460077887341</v>
      </c>
      <c r="I55" s="1">
        <f t="shared" si="4"/>
        <v>1.7859356788848979E-2</v>
      </c>
    </row>
    <row r="56" spans="1:9">
      <c r="A56" s="21">
        <v>43405</v>
      </c>
      <c r="B56" s="20">
        <v>96.089789999999994</v>
      </c>
      <c r="C56" s="20">
        <v>1690.170044</v>
      </c>
      <c r="D56" s="20">
        <v>176.519318</v>
      </c>
      <c r="E56" s="20">
        <v>2760.169922</v>
      </c>
      <c r="F56" s="1">
        <f t="shared" si="1"/>
        <v>-4.6082939717112525E-2</v>
      </c>
      <c r="G56" s="1">
        <f t="shared" si="2"/>
        <v>-0.11134978617571567</v>
      </c>
      <c r="H56" s="1">
        <f t="shared" si="3"/>
        <v>-0.11361635217738597</v>
      </c>
      <c r="I56" s="1">
        <f t="shared" si="4"/>
        <v>-9.1776894596563907E-2</v>
      </c>
    </row>
    <row r="57" spans="1:9">
      <c r="A57" s="21">
        <v>43435</v>
      </c>
      <c r="B57" s="20">
        <v>91.661689999999993</v>
      </c>
      <c r="C57" s="20">
        <v>1501.969971</v>
      </c>
      <c r="D57" s="20">
        <v>156.46383700000001</v>
      </c>
      <c r="E57" s="20">
        <v>2506.8500979999999</v>
      </c>
      <c r="F57" s="1">
        <f t="shared" si="1"/>
        <v>3.4384823146944132E-2</v>
      </c>
      <c r="G57" s="1">
        <f t="shared" si="2"/>
        <v>0.14431713894764675</v>
      </c>
      <c r="H57" s="1">
        <f t="shared" si="3"/>
        <v>5.5154009804834203E-2</v>
      </c>
      <c r="I57" s="1">
        <f t="shared" si="4"/>
        <v>7.8684401655036762E-2</v>
      </c>
    </row>
    <row r="58" spans="1:9">
      <c r="A58" s="21">
        <v>43466</v>
      </c>
      <c r="B58" s="20">
        <v>94.813461000000004</v>
      </c>
      <c r="C58" s="20">
        <v>1718.7299800000001</v>
      </c>
      <c r="D58" s="20">
        <v>165.093445</v>
      </c>
      <c r="E58" s="20">
        <v>2704.1000979999999</v>
      </c>
      <c r="F58" s="1">
        <f t="shared" si="1"/>
        <v>3.2974990755795686E-2</v>
      </c>
      <c r="G58" s="1">
        <f t="shared" si="2"/>
        <v>-4.5906003222216496E-2</v>
      </c>
      <c r="H58" s="1">
        <f t="shared" si="3"/>
        <v>4.0314750231300822E-2</v>
      </c>
      <c r="I58" s="1">
        <f t="shared" si="4"/>
        <v>2.9728889126352298E-2</v>
      </c>
    </row>
    <row r="59" spans="1:9">
      <c r="A59" s="21">
        <v>43497</v>
      </c>
      <c r="B59" s="20">
        <v>97.939933999999994</v>
      </c>
      <c r="C59" s="20">
        <v>1639.829956</v>
      </c>
      <c r="D59" s="20">
        <v>171.749146</v>
      </c>
      <c r="E59" s="20">
        <v>2784.48999</v>
      </c>
      <c r="F59" s="1">
        <f t="shared" si="1"/>
        <v>-1.4748876592054816E-2</v>
      </c>
      <c r="G59" s="1">
        <f t="shared" si="2"/>
        <v>8.5935766378937961E-2</v>
      </c>
      <c r="H59" s="1">
        <f t="shared" si="3"/>
        <v>0.10173073582560943</v>
      </c>
      <c r="I59" s="1">
        <f t="shared" si="4"/>
        <v>1.7924256211817147E-2</v>
      </c>
    </row>
    <row r="60" spans="1:9">
      <c r="A60" s="21">
        <v>43525</v>
      </c>
      <c r="B60" s="20">
        <v>96.495429999999999</v>
      </c>
      <c r="C60" s="20">
        <v>1780.75</v>
      </c>
      <c r="D60" s="20">
        <v>189.22131300000001</v>
      </c>
      <c r="E60" s="20">
        <v>2834.3999020000001</v>
      </c>
      <c r="F60" s="1">
        <f t="shared" si="1"/>
        <v>6.0118360009380867E-2</v>
      </c>
      <c r="G60" s="1">
        <f t="shared" si="2"/>
        <v>8.1858778604520621E-2</v>
      </c>
      <c r="H60" s="1">
        <f t="shared" si="3"/>
        <v>5.6435920619576363E-2</v>
      </c>
      <c r="I60" s="1">
        <f t="shared" si="4"/>
        <v>3.9313498395682656E-2</v>
      </c>
    </row>
    <row r="61" spans="1:9">
      <c r="A61" s="21">
        <v>43556</v>
      </c>
      <c r="B61" s="20">
        <v>102.296577</v>
      </c>
      <c r="C61" s="20">
        <v>1926.5200199999999</v>
      </c>
      <c r="D61" s="20">
        <v>199.900192</v>
      </c>
      <c r="E61" s="20">
        <v>2945.830078</v>
      </c>
      <c r="F61" s="1">
        <f t="shared" si="1"/>
        <v>-1.9253185763977165E-2</v>
      </c>
      <c r="G61" s="1">
        <f t="shared" si="2"/>
        <v>-2.9856954198690278E-2</v>
      </c>
      <c r="H61" s="1">
        <f t="shared" si="3"/>
        <v>-5.8155241791863821E-2</v>
      </c>
      <c r="I61" s="1">
        <f t="shared" si="4"/>
        <v>-2.9295664283050304E-2</v>
      </c>
    </row>
    <row r="62" spans="1:9">
      <c r="A62" s="21">
        <v>43586</v>
      </c>
      <c r="B62" s="20">
        <v>100.32704200000001</v>
      </c>
      <c r="C62" s="20">
        <v>1869</v>
      </c>
      <c r="D62" s="20">
        <v>188.27494799999999</v>
      </c>
      <c r="E62" s="20">
        <v>2859.530029</v>
      </c>
    </row>
  </sheetData>
  <mergeCells count="1">
    <mergeCell ref="K10:L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</dc:creator>
  <cp:lastModifiedBy>maggie</cp:lastModifiedBy>
  <dcterms:created xsi:type="dcterms:W3CDTF">2017-04-20T20:05:01Z</dcterms:created>
  <dcterms:modified xsi:type="dcterms:W3CDTF">2019-05-23T19:40:25Z</dcterms:modified>
</cp:coreProperties>
</file>