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730" windowHeight="8610"/>
  </bookViews>
  <sheets>
    <sheet name="Mini Case" sheetId="1" r:id="rId1"/>
    <sheet name="Monte Carlo - not required fyi" sheetId="7" r:id="rId2"/>
  </sheets>
  <definedNames>
    <definedName name="_xlnm.Print_Area" localSheetId="0">'Mini Case'!$A$1:$I$211</definedName>
  </definedNames>
  <calcPr calcId="124519" calcMode="autoNoTable" concurrentCalc="0"/>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 i="1"/>
  <c r="D44" i="7" l="1"/>
  <c r="D43"/>
  <c r="J184"/>
  <c r="J183"/>
  <c r="E70"/>
  <c r="E71"/>
  <c r="E74"/>
  <c r="E72"/>
  <c r="E75"/>
  <c r="C54"/>
  <c r="E57"/>
  <c r="E60"/>
  <c r="E76"/>
  <c r="E77"/>
  <c r="E78"/>
  <c r="E79"/>
  <c r="E83"/>
  <c r="E84"/>
  <c r="F136"/>
  <c r="F70"/>
  <c r="F71"/>
  <c r="F74"/>
  <c r="F93"/>
  <c r="E94"/>
  <c r="E93"/>
  <c r="D94"/>
  <c r="E95"/>
  <c r="F137"/>
  <c r="F139"/>
  <c r="F72"/>
  <c r="F75"/>
  <c r="F60"/>
  <c r="F76"/>
  <c r="F77"/>
  <c r="F78"/>
  <c r="F79"/>
  <c r="F83"/>
  <c r="F84"/>
  <c r="G136"/>
  <c r="G70"/>
  <c r="G71"/>
  <c r="G74"/>
  <c r="G93"/>
  <c r="F94"/>
  <c r="F95"/>
  <c r="G137"/>
  <c r="G139"/>
  <c r="G72"/>
  <c r="G75"/>
  <c r="G60"/>
  <c r="G76"/>
  <c r="G77"/>
  <c r="G78"/>
  <c r="G79"/>
  <c r="G83"/>
  <c r="G84"/>
  <c r="H136"/>
  <c r="H70"/>
  <c r="H71"/>
  <c r="H74"/>
  <c r="H93"/>
  <c r="G94"/>
  <c r="G95"/>
  <c r="H137"/>
  <c r="H139"/>
  <c r="H72"/>
  <c r="H75"/>
  <c r="H60"/>
  <c r="H76"/>
  <c r="H77"/>
  <c r="H78"/>
  <c r="H79"/>
  <c r="H83"/>
  <c r="H84"/>
  <c r="I136"/>
  <c r="H95"/>
  <c r="I137"/>
  <c r="D100"/>
  <c r="E61"/>
  <c r="F61"/>
  <c r="G61"/>
  <c r="H61"/>
  <c r="D101"/>
  <c r="D102"/>
  <c r="D103"/>
  <c r="D105"/>
  <c r="I138"/>
  <c r="I139"/>
  <c r="D95"/>
  <c r="E137"/>
  <c r="E135"/>
  <c r="E139"/>
  <c r="C141"/>
  <c r="H36"/>
  <c r="D224"/>
  <c r="B224"/>
  <c r="B223"/>
  <c r="B176"/>
  <c r="E57" i="1"/>
  <c r="D123" i="7"/>
  <c r="D124"/>
  <c r="D125"/>
  <c r="D127"/>
  <c r="D111"/>
  <c r="D112"/>
  <c r="D113"/>
  <c r="D115"/>
  <c r="H82"/>
  <c r="G82"/>
  <c r="F82"/>
  <c r="E82"/>
  <c r="A82"/>
  <c r="A82" i="1"/>
  <c r="C224" i="7"/>
  <c r="I1"/>
  <c r="J204"/>
  <c r="J203"/>
  <c r="J202"/>
  <c r="J201"/>
  <c r="J200"/>
  <c r="J199"/>
  <c r="J198"/>
  <c r="J197"/>
  <c r="J196"/>
  <c r="J195"/>
  <c r="J194"/>
  <c r="J193"/>
  <c r="J192"/>
  <c r="J191"/>
  <c r="J206"/>
  <c r="J207"/>
  <c r="J208"/>
  <c r="J209"/>
  <c r="J210"/>
  <c r="J211"/>
  <c r="J212"/>
  <c r="J213"/>
  <c r="J214"/>
  <c r="J215"/>
  <c r="J216"/>
  <c r="J217"/>
  <c r="J218"/>
  <c r="J219"/>
  <c r="C176"/>
  <c r="B180"/>
  <c r="C180"/>
  <c r="D180"/>
  <c r="B181"/>
  <c r="C181"/>
  <c r="D181"/>
  <c r="B182"/>
  <c r="C182"/>
  <c r="D182"/>
  <c r="B183"/>
  <c r="C183"/>
  <c r="D183"/>
  <c r="D185"/>
  <c r="C223"/>
  <c r="D223"/>
  <c r="K190" a="1"/>
  <c r="K191"/>
  <c r="D187"/>
  <c r="K190"/>
  <c r="K218"/>
  <c r="K216"/>
  <c r="K214"/>
  <c r="K212"/>
  <c r="K210"/>
  <c r="K208"/>
  <c r="K206"/>
  <c r="K204"/>
  <c r="K202"/>
  <c r="K200"/>
  <c r="K198"/>
  <c r="K196"/>
  <c r="K194"/>
  <c r="K192"/>
  <c r="K219"/>
  <c r="K217"/>
  <c r="K215"/>
  <c r="K213"/>
  <c r="K211"/>
  <c r="K209"/>
  <c r="K207"/>
  <c r="K205"/>
  <c r="K203"/>
  <c r="K201"/>
  <c r="K199"/>
  <c r="K197"/>
  <c r="K195"/>
  <c r="K193"/>
  <c r="K220"/>
  <c r="L193"/>
  <c r="L207"/>
  <c r="L192"/>
  <c r="L191"/>
  <c r="L202"/>
  <c r="D186"/>
  <c r="L196"/>
  <c r="L211"/>
  <c r="L201"/>
  <c r="L208"/>
  <c r="L197"/>
  <c r="L206"/>
  <c r="L212"/>
  <c r="L205"/>
  <c r="L214"/>
  <c r="L194"/>
  <c r="L216"/>
  <c r="L200"/>
  <c r="L213"/>
  <c r="L215"/>
  <c r="L195"/>
  <c r="L217"/>
  <c r="L210"/>
  <c r="L218"/>
  <c r="L204"/>
  <c r="L203"/>
  <c r="L219"/>
  <c r="L199"/>
  <c r="L198"/>
  <c r="L209"/>
  <c r="B174"/>
  <c r="L220"/>
</calcChain>
</file>

<file path=xl/sharedStrings.xml><?xml version="1.0" encoding="utf-8"?>
<sst xmlns="http://schemas.openxmlformats.org/spreadsheetml/2006/main" count="248" uniqueCount="123">
  <si>
    <t xml:space="preserve">Situation </t>
  </si>
  <si>
    <t>Part I:  Input Data</t>
  </si>
  <si>
    <t>Economic Life</t>
  </si>
  <si>
    <t>Salvage Value</t>
  </si>
  <si>
    <t>Tax Rate</t>
  </si>
  <si>
    <t>Cost of Capital</t>
  </si>
  <si>
    <t>Annual Depreciation Expense</t>
  </si>
  <si>
    <t>Basis</t>
  </si>
  <si>
    <t>Operating Cash Flows</t>
  </si>
  <si>
    <t>Year 1</t>
  </si>
  <si>
    <t xml:space="preserve">Depreciation </t>
  </si>
  <si>
    <t>Year 4</t>
  </si>
  <si>
    <t>Salvage Cash Flows</t>
  </si>
  <si>
    <t>NPV</t>
  </si>
  <si>
    <t>IRR</t>
  </si>
  <si>
    <t>from</t>
  </si>
  <si>
    <t>Base Case</t>
  </si>
  <si>
    <t>% Deviation</t>
  </si>
  <si>
    <t>Units</t>
  </si>
  <si>
    <t>1st YEAR UNIT SALES</t>
  </si>
  <si>
    <t>Range</t>
  </si>
  <si>
    <t>Deviation</t>
  </si>
  <si>
    <t>SALVAGE</t>
  </si>
  <si>
    <t>Salvage</t>
  </si>
  <si>
    <t>Units Sold</t>
  </si>
  <si>
    <t>NPV Deviation from Base Case</t>
  </si>
  <si>
    <t>Year 2</t>
  </si>
  <si>
    <t>Year 3</t>
  </si>
  <si>
    <t>Sales</t>
  </si>
  <si>
    <t>Costs</t>
  </si>
  <si>
    <t>Sales Price Per Unit</t>
  </si>
  <si>
    <t>Incremental Cost Per Unit</t>
  </si>
  <si>
    <t>Unit price</t>
  </si>
  <si>
    <t>Unit cost</t>
  </si>
  <si>
    <t>Installation charge</t>
  </si>
  <si>
    <t xml:space="preserve">Depreciable Basis = </t>
  </si>
  <si>
    <t>Equipment cost</t>
  </si>
  <si>
    <t>Shipping charge</t>
  </si>
  <si>
    <t>Annual Operating Cash Flows</t>
  </si>
  <si>
    <t>Inflation rate</t>
  </si>
  <si>
    <t>Operating income before taxes (EBIT)</t>
  </si>
  <si>
    <t>Year 0</t>
  </si>
  <si>
    <t>CF due to investment in NOWC)</t>
  </si>
  <si>
    <t>After-tax Salvage Value</t>
  </si>
  <si>
    <t>f.  Calculate the after-tax salvage cash flow.</t>
  </si>
  <si>
    <t>Shrieves Casting Company is considering adding a new line to its product mix, and the capital budgeting analysis is being conducted by Sidney Johnson, a recently graduated MBA.  The production line would be set up in unused space in Shrieves' main plant.  The machinery’s invoice price would be approximately $200,000, another $10,000 in shipping charges would be required, and it would cost an additional $30,000 to install the equipment.  The machinery has an economic life of 4 years, and Shrieves has obtained a special tax ruling that places the equipment in the MACRS 3-year class.  The machinery is expected to have a salvage value of $25,000 after 4 years of use.</t>
  </si>
  <si>
    <t>b.  Disregard the assumptions in Part a.  What is Shrieves' depreciable basis?  What are the annual 
     depreciation expenses?</t>
  </si>
  <si>
    <t>Depreciable Basis = Equipment + Freight + Installation</t>
  </si>
  <si>
    <t xml:space="preserve">    (1.)  What is scenario analysis?</t>
  </si>
  <si>
    <t xml:space="preserve">    (2.)  What is the worst-case NPV?  The best-case NPV?</t>
  </si>
  <si>
    <t>NWC/Sales</t>
  </si>
  <si>
    <t>Annual Cash Flows due to Investments in Net Working Capital</t>
  </si>
  <si>
    <t>Here we use an Excel "Data Table" to find the NPVs for changes in unit sales, salvage value, and WACC holding other things constant--changing one variable at a time.  This produces the sensitivity analys as shown below.</t>
  </si>
  <si>
    <t>We summarize the data tables and show the sensitivity analysis graph below:</t>
  </si>
  <si>
    <t xml:space="preserve">Scenario analysis extends risk analysis in two ways: (1) It allows us to change more than one variable at a time, hence to see the combined effects of changes in several variables on NPV, and  (2) it allows us to bring in the probabilities of changes in the key variables. </t>
  </si>
  <si>
    <t xml:space="preserve">We could find the NPV by entering the value of unit sales and price for each scenario and then recording the NPV (this is what we did for the table below).  Alternatively, we could use Tools, Scenarios to define the inputs for each scenario, which we did and show in the Scenario Summary Tab below.   In fact, you could even use Tools, Scenarios, and then click the Summary button on the dialog box, and it will automatically create a table similar to the one below.  This is a powerful feature of Excel, and we encourage you to explore it. </t>
  </si>
  <si>
    <t>Output of Simulation in Data Table</t>
  </si>
  <si>
    <t>Sum</t>
  </si>
  <si>
    <t>Percent</t>
  </si>
  <si>
    <t>Range bottom</t>
  </si>
  <si>
    <t>Count</t>
  </si>
  <si>
    <t>Scratch work for chart: see comments.</t>
  </si>
  <si>
    <t>Coefficient of variation</t>
  </si>
  <si>
    <t>Probability of NPV &gt; 0</t>
  </si>
  <si>
    <t>Median</t>
  </si>
  <si>
    <t>Minimum</t>
  </si>
  <si>
    <t>Maximum</t>
  </si>
  <si>
    <t>Standard deviation</t>
  </si>
  <si>
    <t>Mean</t>
  </si>
  <si>
    <t>Key Results:</t>
  </si>
  <si>
    <t>Simulated Input Variables and Key Results</t>
  </si>
  <si>
    <t>Number of Trials =</t>
  </si>
  <si>
    <t xml:space="preserve">You don't need to change anything in this section.  It will be updated automatically if you do a simulation.  The summary of the simulation results and the histogram are based on the simulation trials n the Data Table below and are updated automatically when you do a simulation. You can do an updated simulation by hitting the F9 key.  </t>
  </si>
  <si>
    <t>Excel normally updates all values in a Data Table each time any cell that is related to the Data Table changes. In our case, we have random variables in the Data Table, so each time any cell in the worksheet makes a calculation, the Data Table is updated. If the Data Table has many rows, updating it can take up to 20 or 30 seconds. With only 100 rows, it updates very quickly. But if it bothers you, you can set the worksheet to do automatic calculation except for data tables.</t>
  </si>
  <si>
    <t>Don't change the the red cell.</t>
  </si>
  <si>
    <t>Column input cell to "trick" Excel into updating random variables in Data Table:</t>
  </si>
  <si>
    <t>We use a Data Table to perform the simulation (the Data Table is below, shaded bright yellow). When the Data Table is updated, it will insert new random variables for each of the inputs we allow to change in Panel A above, run the analysis is Panel C above, and then save the NPV for each trial (we also save the input variables for each trial so that we can verify that they are behaving as we expect). We set the first column of the Data Table (the variable to be changed in each row) to numbers from 1-100. We don't really use these numbers anywhere in the analyis, but if we tell the Data Table to treat these as the Column inputs, Excel will recalculate all items in the Data Table, including the random inputs and the resulting NPV. In other words, we "trick" Excel into doing a simulation. We tell Excel to insert each of the Column inputs in the Data Table into the cell immediately below this box. This cell isn't linked to anything else, but each time Excel updates a row of the Data Table, all the random values will be updated.</t>
  </si>
  <si>
    <t>How the Simulation Works</t>
  </si>
  <si>
    <t>Std. Dev.</t>
  </si>
  <si>
    <t>Expected Value</t>
  </si>
  <si>
    <t>Monte Carlo simulation is similar to scenario analysis in that different values of key inputs are used  Unlike scenario analysis, Monte Carlo simulation draws a trial set of input values from  specified probability distributions and then computes the NPV for this trial.  This process is repeated for hundreds, or even thousands, of trials, with key results (like NPV) saved from each trial.  After running the number of desired trials, the NPVs from the trials can be averaged to estimate the project's expected NPV; the trial results can also be used to provide a histogram showing the project's possible outcomes.</t>
  </si>
  <si>
    <r>
      <t xml:space="preserve">c.  Calculate the annual sales revenues and costs (other than depreciation).  Why is it important to include inflation when estimating cash flows?  </t>
    </r>
    <r>
      <rPr>
        <b/>
        <sz val="10"/>
        <color indexed="10"/>
        <rFont val="Arial"/>
        <family val="2"/>
      </rPr>
      <t>See answer to part d.</t>
    </r>
  </si>
  <si>
    <t xml:space="preserve">    (3.)  Use the worst-, most likely, and best-case NPVs and probabilities of occurrence to find the project’s expected NPV, standard deviation, and coefficient of variation.</t>
  </si>
  <si>
    <r>
      <t xml:space="preserve">Trial </t>
    </r>
    <r>
      <rPr>
        <b/>
        <u/>
        <sz val="10"/>
        <color indexed="17"/>
        <rFont val="Arial"/>
        <family val="2"/>
      </rPr>
      <t>Number</t>
    </r>
  </si>
  <si>
    <t>The green area below is the same project as in the mini case, but we have replaced the inputs for units sold and sales price with random variables drawn from normal distributions with the expected values and means shown next to the inputs. Notice that each time the sheet makes a calculation, the values for unit sales, sales price, and NPV change (Hint: you can make the sheet calculate by hitting the F9 key).</t>
  </si>
  <si>
    <t>Figure 11-7 Summary of Simulation Results (Thousands of Dollars)</t>
  </si>
  <si>
    <t>g.  Calculate the net cash flows for each year. Based on these cash flows and the average project cost of capital, what are the project’s NPV, IRR, MIRR, PI, payback, and discounted payback? Do these indicators suggest that the project should be undertaken?</t>
  </si>
  <si>
    <t>Base units</t>
  </si>
  <si>
    <t>Base Salv.</t>
  </si>
  <si>
    <t>The new line would generate incremental sales of 1,000 units per year for 4 years at an incremental cost of $100 per unit in the first year, excluding depreciation. Each unit can be sold for $200 in the first year. The sales price and cost are both expected to increase by 3% per year due to inflation. Further, to handle the new line, the firm’s net working capital would have to increase by an amount equal to 12% of sales revenues. The firm’s tax rate is 25%, and its overall weighted average cost of capital, which is the risk-adjusted cost of capital for an average project (r), is 10%.</t>
  </si>
  <si>
    <t>Taxes (25%)</t>
  </si>
  <si>
    <t>Net operating profit after taxes (NOPAT)</t>
  </si>
  <si>
    <t>d.  Calculate annual net operating profit after sales (NOPAT).</t>
  </si>
  <si>
    <t>NOWC (% of sales)</t>
  </si>
  <si>
    <t>e.  Estimate the required net operating working capital (NOWC) for each year, and the cash flow due to investments in net working capital.</t>
  </si>
  <si>
    <t>(1) Salvage value</t>
  </si>
  <si>
    <t>(2) Book value</t>
  </si>
  <si>
    <t>(3) Gain or loss: (1) - (2)</t>
  </si>
  <si>
    <t>(4)Tax on gain or loss</t>
  </si>
  <si>
    <t>(5) After-tax salvage CF: (1) - (4)</t>
  </si>
  <si>
    <t>Depreciation rate</t>
  </si>
  <si>
    <t>Depreciation expense</t>
  </si>
  <si>
    <t>Remaining book value</t>
  </si>
  <si>
    <t>If the project lasts only 3 years and the salvage value is $25,000, what is the after-tax salvage cash flow?</t>
  </si>
  <si>
    <t>If the project lasts 3 year and the salvage value is $10,000, what is the after-tax salvage cash flow?</t>
  </si>
  <si>
    <t>Depreciation</t>
  </si>
  <si>
    <t>Operating cash flow</t>
  </si>
  <si>
    <t>Initial Cost</t>
  </si>
  <si>
    <t>CF due to Changes in NOWC</t>
  </si>
  <si>
    <t>Project Cash Flows</t>
  </si>
  <si>
    <t>NPV =</t>
  </si>
  <si>
    <t>Key Outputs:</t>
  </si>
  <si>
    <t>Incremental Costs</t>
  </si>
  <si>
    <t>Base cost</t>
  </si>
  <si>
    <t>Cost per unit</t>
  </si>
  <si>
    <t>Scenario:</t>
  </si>
  <si>
    <r>
      <t xml:space="preserve">Here is a tip for simulating a project analysis. If you have already done the analysis and it is in a different worksheet, see how many rows it takes. Delete the green area below and add enough rows so that there will be room for your previous analysis. For example, this model was in the "Mini Case" tab in the file </t>
    </r>
    <r>
      <rPr>
        <b/>
        <i/>
        <sz val="10"/>
        <color indexed="10"/>
        <rFont val="Arial"/>
        <family val="2"/>
      </rPr>
      <t>Ch 11 Mini Case.xlsx</t>
    </r>
    <r>
      <rPr>
        <b/>
        <sz val="10"/>
        <color indexed="18"/>
        <rFont val="Arial"/>
        <family val="2"/>
      </rPr>
      <t>, rows 34-141. We went into that file, selected Rows 34-141, copied them, and then pasted them into Rows 33-132 of this Worksheet. Because we pasted them into the same row numbers from which we copied them, all the formula references remained correct. We then edited this worksheet to add the random variables for units sold and sales price per unit.</t>
    </r>
  </si>
  <si>
    <t>k.  Assume that Sidney Johnson is confident of her estimates of all the variables that affect the project’s cash flows except unit sales and sales price:  If product acceptance is poor, unit sales would be only 800 units a year and the unit price would only be $160; a strong consumer response would produce sales of 1,200 units and a unit price of $240.  Sidney believes that there is a 25% chance of poor acceptance, a 25% chance of excellent acceptance, and a 50% chance of average acceptance (the base case).</t>
  </si>
  <si>
    <t>Simulation Inputs</t>
  </si>
  <si>
    <t>Units sold:</t>
  </si>
  <si>
    <t>Sales price/unit:</t>
  </si>
  <si>
    <t>Chapter 12 Mini Case</t>
  </si>
  <si>
    <t xml:space="preserve"> </t>
  </si>
</sst>
</file>

<file path=xl/styles.xml><?xml version="1.0" encoding="utf-8"?>
<styleSheet xmlns="http://schemas.openxmlformats.org/spreadsheetml/2006/main">
  <numFmts count="10">
    <numFmt numFmtId="5" formatCode="&quot;$&quot;#,##0_);\(&quot;$&quot;#,##0\)"/>
    <numFmt numFmtId="6" formatCode="&quot;$&quot;#,##0_);[Red]\(&quot;$&quot;#,##0\)"/>
    <numFmt numFmtId="8" formatCode="&quot;$&quot;#,##0.00_);[Red]\(&quot;$&quot;#,##0.00\)"/>
    <numFmt numFmtId="43" formatCode="_(* #,##0.00_);_(* \(#,##0.00\);_(* &quot;-&quot;??_);_(@_)"/>
    <numFmt numFmtId="164" formatCode="&quot;$&quot;#,##0"/>
    <numFmt numFmtId="165" formatCode="0.0%"/>
    <numFmt numFmtId="167" formatCode="_(* #,##0_);_(* \(#,##0\);_(* &quot;-&quot;??_);_(@_)"/>
    <numFmt numFmtId="168" formatCode="&quot;$&quot;#,##0.00"/>
    <numFmt numFmtId="170" formatCode="0.00_);[Red]\(0.00\)"/>
    <numFmt numFmtId="171" formatCode="&quot;$&quot;#,##0.0"/>
  </numFmts>
  <fonts count="30">
    <font>
      <sz val="10"/>
      <name val="Arial"/>
    </font>
    <font>
      <sz val="10"/>
      <name val="Arial"/>
      <family val="2"/>
    </font>
    <font>
      <sz val="10"/>
      <name val="Times New Roman"/>
      <family val="1"/>
    </font>
    <font>
      <sz val="10"/>
      <color indexed="18"/>
      <name val="Arial"/>
      <family val="2"/>
    </font>
    <font>
      <b/>
      <sz val="10"/>
      <name val="Arial"/>
      <family val="2"/>
    </font>
    <font>
      <sz val="8"/>
      <name val="Arial"/>
      <family val="2"/>
    </font>
    <font>
      <sz val="10"/>
      <name val="Arial"/>
      <family val="2"/>
    </font>
    <font>
      <b/>
      <sz val="10"/>
      <color indexed="18"/>
      <name val="Arial"/>
      <family val="2"/>
    </font>
    <font>
      <b/>
      <sz val="10"/>
      <color indexed="12"/>
      <name val="Arial"/>
      <family val="2"/>
    </font>
    <font>
      <b/>
      <sz val="12"/>
      <color indexed="16"/>
      <name val="Arial"/>
      <family val="2"/>
    </font>
    <font>
      <b/>
      <sz val="10"/>
      <color indexed="17"/>
      <name val="Arial"/>
      <family val="2"/>
    </font>
    <font>
      <b/>
      <sz val="9"/>
      <color indexed="18"/>
      <name val="Arial"/>
      <family val="2"/>
    </font>
    <font>
      <b/>
      <sz val="12"/>
      <name val="Arial"/>
      <family val="2"/>
    </font>
    <font>
      <b/>
      <sz val="10"/>
      <color indexed="10"/>
      <name val="Arial"/>
      <family val="2"/>
    </font>
    <font>
      <b/>
      <sz val="10"/>
      <color indexed="16"/>
      <name val="Arial"/>
      <family val="2"/>
    </font>
    <font>
      <b/>
      <i/>
      <sz val="10"/>
      <color indexed="10"/>
      <name val="Arial"/>
      <family val="2"/>
    </font>
    <font>
      <b/>
      <sz val="10"/>
      <color indexed="8"/>
      <name val="Arial"/>
      <family val="2"/>
    </font>
    <font>
      <b/>
      <sz val="10"/>
      <color indexed="62"/>
      <name val="Arial"/>
      <family val="2"/>
    </font>
    <font>
      <b/>
      <sz val="12"/>
      <color indexed="60"/>
      <name val="Arial"/>
      <family val="2"/>
    </font>
    <font>
      <b/>
      <i/>
      <sz val="10"/>
      <color indexed="60"/>
      <name val="Arial"/>
      <family val="2"/>
    </font>
    <font>
      <b/>
      <u val="doubleAccounting"/>
      <sz val="10"/>
      <name val="Arial"/>
      <family val="2"/>
    </font>
    <font>
      <sz val="10"/>
      <color indexed="8"/>
      <name val="Arial"/>
      <family val="2"/>
    </font>
    <font>
      <b/>
      <sz val="10"/>
      <color indexed="20"/>
      <name val="Arial"/>
      <family val="2"/>
    </font>
    <font>
      <b/>
      <sz val="8"/>
      <name val="Arial"/>
      <family val="2"/>
    </font>
    <font>
      <b/>
      <u/>
      <sz val="10"/>
      <color indexed="17"/>
      <name val="Arial"/>
      <family val="2"/>
    </font>
    <font>
      <b/>
      <sz val="10"/>
      <color rgb="FFFF0000"/>
      <name val="Arial"/>
      <family val="2"/>
    </font>
    <font>
      <b/>
      <sz val="10"/>
      <color rgb="FF0000FF"/>
      <name val="Arial"/>
      <family val="2"/>
    </font>
    <font>
      <b/>
      <sz val="10"/>
      <name val="Cambria"/>
      <family val="1"/>
    </font>
    <font>
      <sz val="10"/>
      <name val="Cambria"/>
      <family val="1"/>
    </font>
    <font>
      <sz val="10"/>
      <color rgb="FFFF0000"/>
      <name val="Arial"/>
      <family val="2"/>
    </font>
  </fonts>
  <fills count="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0"/>
        <bgColor indexed="64"/>
      </patternFill>
    </fill>
    <fill>
      <patternFill patternType="solid">
        <fgColor rgb="FFFFFFCC"/>
        <bgColor indexed="64"/>
      </patternFill>
    </fill>
    <fill>
      <patternFill patternType="solid">
        <fgColor rgb="FFFFCC99"/>
        <bgColor indexed="64"/>
      </patternFill>
    </fill>
  </fills>
  <borders count="50">
    <border>
      <left/>
      <right/>
      <top/>
      <bottom/>
      <diagonal/>
    </border>
    <border>
      <left/>
      <right/>
      <top style="thin">
        <color indexed="64"/>
      </top>
      <bottom style="double">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double">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double">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7" fillId="7" borderId="0" applyNumberFormat="0" applyFont="0" applyBorder="0" applyAlignment="0"/>
    <xf numFmtId="0" fontId="28" fillId="0" borderId="0" applyNumberFormat="0" applyFont="0" applyBorder="0" applyAlignment="0" applyProtection="0"/>
  </cellStyleXfs>
  <cellXfs count="374">
    <xf numFmtId="0" fontId="0" fillId="0" borderId="0" xfId="0"/>
    <xf numFmtId="37" fontId="2" fillId="0" borderId="0" xfId="0" applyNumberFormat="1" applyFont="1"/>
    <xf numFmtId="0" fontId="0" fillId="0" borderId="0" xfId="0" applyAlignment="1">
      <alignment wrapText="1"/>
    </xf>
    <xf numFmtId="0" fontId="0" fillId="0" borderId="0" xfId="0" applyAlignment="1"/>
    <xf numFmtId="0" fontId="6" fillId="0" borderId="0" xfId="0" applyFont="1" applyFill="1"/>
    <xf numFmtId="0" fontId="6" fillId="0" borderId="0" xfId="0" applyFont="1"/>
    <xf numFmtId="37" fontId="7" fillId="0" borderId="0" xfId="0" applyNumberFormat="1" applyFont="1" applyFill="1" applyAlignment="1">
      <alignment horizontal="left" wrapText="1"/>
    </xf>
    <xf numFmtId="168" fontId="8" fillId="0" borderId="0" xfId="0" applyNumberFormat="1" applyFont="1"/>
    <xf numFmtId="37" fontId="4" fillId="0" borderId="0" xfId="0" applyNumberFormat="1" applyFont="1" applyFill="1" applyAlignment="1">
      <alignment horizontal="right"/>
    </xf>
    <xf numFmtId="37" fontId="9" fillId="0" borderId="0" xfId="0" applyNumberFormat="1" applyFont="1" applyFill="1"/>
    <xf numFmtId="164" fontId="8" fillId="0" borderId="0" xfId="0" applyNumberFormat="1" applyFont="1"/>
    <xf numFmtId="165" fontId="8" fillId="0" borderId="0" xfId="2" applyNumberFormat="1" applyFont="1"/>
    <xf numFmtId="3" fontId="8" fillId="0" borderId="0" xfId="0" applyNumberFormat="1" applyFont="1"/>
    <xf numFmtId="37" fontId="10" fillId="5" borderId="40" xfId="0" applyNumberFormat="1" applyFont="1" applyFill="1" applyBorder="1" applyAlignment="1">
      <alignment horizontal="left" indent="1"/>
    </xf>
    <xf numFmtId="37" fontId="10" fillId="5" borderId="33" xfId="0" applyNumberFormat="1" applyFont="1" applyFill="1" applyBorder="1" applyAlignment="1">
      <alignment horizontal="left" indent="1"/>
    </xf>
    <xf numFmtId="37" fontId="10" fillId="5" borderId="0" xfId="0" applyNumberFormat="1" applyFont="1" applyFill="1" applyBorder="1" applyAlignment="1">
      <alignment horizontal="left" indent="1"/>
    </xf>
    <xf numFmtId="39" fontId="8" fillId="0" borderId="0" xfId="0" applyNumberFormat="1" applyFont="1"/>
    <xf numFmtId="167" fontId="4" fillId="0" borderId="0" xfId="0" applyNumberFormat="1" applyFont="1" applyAlignment="1">
      <alignment horizontal="left"/>
    </xf>
    <xf numFmtId="37" fontId="11" fillId="5" borderId="22" xfId="0" applyNumberFormat="1" applyFont="1" applyFill="1" applyBorder="1" applyAlignment="1">
      <alignment horizontal="left" indent="1"/>
    </xf>
    <xf numFmtId="10" fontId="8" fillId="0" borderId="0" xfId="2" applyNumberFormat="1" applyFont="1" applyFill="1" applyBorder="1" applyAlignment="1">
      <alignment horizontal="right" indent="1"/>
    </xf>
    <xf numFmtId="164" fontId="8" fillId="0" borderId="0" xfId="0" applyNumberFormat="1" applyFont="1" applyFill="1" applyBorder="1" applyAlignment="1">
      <alignment horizontal="right" indent="1"/>
    </xf>
    <xf numFmtId="168" fontId="8" fillId="0" borderId="0" xfId="0" applyNumberFormat="1" applyFont="1" applyFill="1" applyBorder="1" applyAlignment="1">
      <alignment horizontal="right" indent="1"/>
    </xf>
    <xf numFmtId="37" fontId="8" fillId="0" borderId="0" xfId="0" applyNumberFormat="1" applyFont="1" applyFill="1" applyBorder="1" applyAlignment="1">
      <alignment horizontal="right" indent="1"/>
    </xf>
    <xf numFmtId="10" fontId="13" fillId="0" borderId="0" xfId="2" applyNumberFormat="1" applyFont="1" applyFill="1" applyBorder="1" applyAlignment="1"/>
    <xf numFmtId="168" fontId="13" fillId="0" borderId="0" xfId="0" applyNumberFormat="1" applyFont="1" applyFill="1" applyBorder="1" applyAlignment="1"/>
    <xf numFmtId="37" fontId="7" fillId="0" borderId="0" xfId="0" applyNumberFormat="1" applyFont="1" applyFill="1" applyAlignment="1">
      <alignment wrapText="1"/>
    </xf>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wrapText="1"/>
    </xf>
    <xf numFmtId="37" fontId="9" fillId="0" borderId="0" xfId="0" applyNumberFormat="1" applyFont="1" applyFill="1" applyAlignment="1">
      <alignment horizontal="left"/>
    </xf>
    <xf numFmtId="37" fontId="14" fillId="0" borderId="0" xfId="0" applyNumberFormat="1" applyFont="1" applyFill="1" applyAlignment="1">
      <alignment horizontal="center"/>
    </xf>
    <xf numFmtId="0" fontId="7" fillId="0" borderId="0" xfId="0" applyFont="1" applyAlignment="1">
      <alignment wrapText="1"/>
    </xf>
    <xf numFmtId="0" fontId="4" fillId="0" borderId="0" xfId="0" applyFont="1"/>
    <xf numFmtId="0" fontId="1" fillId="0" borderId="0" xfId="0" applyFont="1"/>
    <xf numFmtId="14" fontId="4" fillId="0" borderId="0" xfId="0" applyNumberFormat="1" applyFont="1"/>
    <xf numFmtId="0" fontId="9" fillId="0" borderId="0" xfId="0" quotePrefix="1" applyFont="1" applyAlignment="1">
      <alignment horizontal="left"/>
    </xf>
    <xf numFmtId="0" fontId="9" fillId="0" borderId="0" xfId="0" applyFont="1"/>
    <xf numFmtId="0" fontId="14" fillId="0" borderId="0" xfId="0" applyFont="1"/>
    <xf numFmtId="0" fontId="7" fillId="0" borderId="0" xfId="0" applyFont="1"/>
    <xf numFmtId="0" fontId="7" fillId="0" borderId="0" xfId="0" applyFont="1" applyAlignment="1"/>
    <xf numFmtId="0" fontId="7" fillId="0" borderId="0" xfId="0" applyFont="1" applyAlignment="1">
      <alignment horizontal="left"/>
    </xf>
    <xf numFmtId="0" fontId="1" fillId="0" borderId="0" xfId="0" applyFont="1" applyAlignment="1">
      <alignment wrapText="1"/>
    </xf>
    <xf numFmtId="0" fontId="7" fillId="0" borderId="0" xfId="0" applyFont="1" applyAlignment="1">
      <alignment horizontal="left" wrapText="1"/>
    </xf>
    <xf numFmtId="0" fontId="8" fillId="0" borderId="0" xfId="0" applyFont="1" applyAlignment="1">
      <alignment horizontal="right"/>
    </xf>
    <xf numFmtId="6" fontId="8" fillId="0" borderId="0" xfId="0" applyNumberFormat="1" applyFont="1" applyAlignment="1">
      <alignment horizontal="right"/>
    </xf>
    <xf numFmtId="0" fontId="4" fillId="0" borderId="0" xfId="0" applyFont="1" applyFill="1" applyBorder="1"/>
    <xf numFmtId="0" fontId="1" fillId="0" borderId="0" xfId="0" applyFont="1" applyFill="1" applyBorder="1"/>
    <xf numFmtId="9" fontId="8" fillId="0" borderId="0" xfId="0" applyNumberFormat="1" applyFont="1" applyAlignment="1">
      <alignment horizontal="right"/>
    </xf>
    <xf numFmtId="164" fontId="8" fillId="0" borderId="0" xfId="0" applyNumberFormat="1" applyFont="1" applyFill="1" applyBorder="1"/>
    <xf numFmtId="3" fontId="8" fillId="0" borderId="0" xfId="0" applyNumberFormat="1" applyFont="1" applyAlignment="1">
      <alignment horizontal="right"/>
    </xf>
    <xf numFmtId="6" fontId="8" fillId="0" borderId="0" xfId="0" applyNumberFormat="1" applyFont="1" applyFill="1" applyBorder="1" applyAlignment="1">
      <alignment horizontal="right"/>
    </xf>
    <xf numFmtId="170" fontId="4" fillId="0" borderId="0" xfId="0" applyNumberFormat="1" applyFont="1"/>
    <xf numFmtId="0" fontId="4" fillId="0" borderId="3" xfId="0" applyFont="1" applyBorder="1" applyAlignment="1">
      <alignment horizontal="center"/>
    </xf>
    <xf numFmtId="3" fontId="17" fillId="0" borderId="0" xfId="0" applyNumberFormat="1" applyFont="1" applyAlignment="1">
      <alignment horizontal="right"/>
    </xf>
    <xf numFmtId="0" fontId="4" fillId="0" borderId="3" xfId="0" applyFont="1" applyBorder="1"/>
    <xf numFmtId="0" fontId="4" fillId="0" borderId="0" xfId="0" applyFont="1" applyAlignment="1">
      <alignment horizontal="center" wrapText="1"/>
    </xf>
    <xf numFmtId="37" fontId="4" fillId="0" borderId="0" xfId="0" applyNumberFormat="1" applyFont="1" applyFill="1" applyBorder="1" applyAlignment="1">
      <alignment horizontal="center"/>
    </xf>
    <xf numFmtId="0" fontId="18" fillId="0" borderId="0" xfId="0" applyFont="1"/>
    <xf numFmtId="37" fontId="16" fillId="0" borderId="0" xfId="0" applyNumberFormat="1" applyFont="1" applyBorder="1" applyAlignment="1">
      <alignment horizontal="center"/>
    </xf>
    <xf numFmtId="0" fontId="16" fillId="0" borderId="0" xfId="0" applyNumberFormat="1" applyFont="1" applyBorder="1" applyAlignment="1">
      <alignment horizontal="center"/>
    </xf>
    <xf numFmtId="0" fontId="19" fillId="0" borderId="0" xfId="0" applyFont="1" applyAlignment="1">
      <alignment horizontal="left"/>
    </xf>
    <xf numFmtId="0" fontId="4" fillId="0" borderId="0" xfId="0" applyFont="1" applyBorder="1"/>
    <xf numFmtId="0" fontId="4" fillId="2" borderId="44" xfId="0" applyFont="1" applyFill="1" applyBorder="1"/>
    <xf numFmtId="0" fontId="13" fillId="2" borderId="2" xfId="0" applyFont="1" applyFill="1" applyBorder="1"/>
    <xf numFmtId="0" fontId="4" fillId="2" borderId="43" xfId="0" applyFont="1" applyFill="1" applyBorder="1"/>
    <xf numFmtId="0" fontId="13" fillId="2" borderId="3" xfId="0" applyFont="1" applyFill="1" applyBorder="1"/>
    <xf numFmtId="165" fontId="8" fillId="2" borderId="28" xfId="0" applyNumberFormat="1" applyFont="1" applyFill="1" applyBorder="1"/>
    <xf numFmtId="3" fontId="20" fillId="0" borderId="0" xfId="0" applyNumberFormat="1" applyFont="1" applyBorder="1"/>
    <xf numFmtId="37" fontId="1" fillId="0" borderId="0" xfId="0" applyNumberFormat="1" applyFont="1" applyFill="1"/>
    <xf numFmtId="37" fontId="1" fillId="0" borderId="0" xfId="0" applyNumberFormat="1" applyFont="1"/>
    <xf numFmtId="10" fontId="14" fillId="0" borderId="0" xfId="2" applyNumberFormat="1" applyFont="1"/>
    <xf numFmtId="37" fontId="14" fillId="0" borderId="0" xfId="0" applyNumberFormat="1" applyFont="1"/>
    <xf numFmtId="9" fontId="7" fillId="0" borderId="0" xfId="2" applyFont="1" applyBorder="1"/>
    <xf numFmtId="9" fontId="1" fillId="0" borderId="0" xfId="2" applyFont="1"/>
    <xf numFmtId="37" fontId="21" fillId="0" borderId="0" xfId="0" applyNumberFormat="1" applyFont="1"/>
    <xf numFmtId="37" fontId="16" fillId="0" borderId="5" xfId="0" quotePrefix="1" applyNumberFormat="1" applyFont="1" applyBorder="1" applyAlignment="1">
      <alignment horizontal="center"/>
    </xf>
    <xf numFmtId="37" fontId="16" fillId="0" borderId="6" xfId="0" applyNumberFormat="1" applyFont="1" applyBorder="1" applyAlignment="1">
      <alignment horizontal="center"/>
    </xf>
    <xf numFmtId="37" fontId="7" fillId="0" borderId="7" xfId="0" applyNumberFormat="1" applyFont="1" applyBorder="1" applyAlignment="1">
      <alignment horizontal="center"/>
    </xf>
    <xf numFmtId="164" fontId="16" fillId="0" borderId="8" xfId="0" applyNumberFormat="1" applyFont="1" applyBorder="1" applyAlignment="1">
      <alignment horizontal="right"/>
    </xf>
    <xf numFmtId="37" fontId="16" fillId="0" borderId="9" xfId="0" applyNumberFormat="1" applyFont="1" applyBorder="1" applyAlignment="1">
      <alignment horizontal="center"/>
    </xf>
    <xf numFmtId="9" fontId="16" fillId="0" borderId="11" xfId="2" applyFont="1" applyBorder="1"/>
    <xf numFmtId="9" fontId="16" fillId="0" borderId="11" xfId="2" applyNumberFormat="1" applyFont="1" applyBorder="1"/>
    <xf numFmtId="9" fontId="16" fillId="0" borderId="6" xfId="2" applyFont="1" applyBorder="1"/>
    <xf numFmtId="9" fontId="16" fillId="0" borderId="6" xfId="2" applyNumberFormat="1" applyFont="1" applyBorder="1"/>
    <xf numFmtId="9" fontId="8" fillId="3" borderId="15" xfId="2" applyFont="1" applyFill="1" applyBorder="1"/>
    <xf numFmtId="9" fontId="16" fillId="0" borderId="18" xfId="2" applyFont="1" applyBorder="1"/>
    <xf numFmtId="164" fontId="1" fillId="0" borderId="0" xfId="0" applyNumberFormat="1" applyFont="1"/>
    <xf numFmtId="37" fontId="16" fillId="0" borderId="0" xfId="0" applyNumberFormat="1" applyFont="1" applyFill="1" applyBorder="1" applyAlignment="1">
      <alignment horizontal="center"/>
    </xf>
    <xf numFmtId="9" fontId="14" fillId="0" borderId="0" xfId="2" applyFont="1" applyBorder="1"/>
    <xf numFmtId="9" fontId="14" fillId="0" borderId="0" xfId="2" applyFont="1"/>
    <xf numFmtId="164" fontId="4" fillId="0" borderId="0" xfId="0" applyNumberFormat="1" applyFont="1"/>
    <xf numFmtId="164" fontId="4" fillId="0" borderId="0" xfId="0" applyNumberFormat="1" applyFont="1" applyFill="1" applyBorder="1"/>
    <xf numFmtId="37" fontId="16" fillId="0" borderId="5" xfId="0" applyNumberFormat="1" applyFont="1" applyBorder="1" applyAlignment="1">
      <alignment horizontal="center"/>
    </xf>
    <xf numFmtId="37" fontId="16" fillId="0" borderId="20" xfId="0" applyNumberFormat="1" applyFont="1" applyBorder="1" applyAlignment="1">
      <alignment horizontal="center"/>
    </xf>
    <xf numFmtId="37" fontId="16" fillId="0" borderId="30" xfId="0" applyNumberFormat="1" applyFont="1" applyBorder="1" applyAlignment="1">
      <alignment horizontal="center"/>
    </xf>
    <xf numFmtId="37" fontId="16" fillId="0" borderId="31" xfId="0" applyNumberFormat="1" applyFont="1" applyBorder="1" applyAlignment="1">
      <alignment horizontal="center"/>
    </xf>
    <xf numFmtId="9" fontId="4" fillId="0" borderId="0" xfId="0" applyNumberFormat="1" applyFont="1" applyFill="1" applyBorder="1"/>
    <xf numFmtId="5" fontId="4" fillId="0" borderId="0" xfId="0" applyNumberFormat="1" applyFont="1" applyFill="1" applyBorder="1"/>
    <xf numFmtId="37" fontId="16" fillId="0" borderId="21" xfId="0" applyNumberFormat="1" applyFont="1" applyBorder="1" applyAlignment="1">
      <alignment horizontal="center"/>
    </xf>
    <xf numFmtId="37" fontId="16" fillId="0" borderId="7" xfId="0" applyNumberFormat="1" applyFont="1" applyBorder="1" applyAlignment="1">
      <alignment horizontal="center"/>
    </xf>
    <xf numFmtId="37" fontId="16" fillId="0" borderId="22" xfId="0" applyNumberFormat="1" applyFont="1" applyBorder="1" applyAlignment="1">
      <alignment horizontal="center"/>
    </xf>
    <xf numFmtId="37" fontId="16" fillId="0" borderId="14" xfId="0" applyNumberFormat="1" applyFont="1" applyBorder="1" applyAlignment="1">
      <alignment horizontal="center"/>
    </xf>
    <xf numFmtId="37" fontId="16" fillId="0" borderId="23" xfId="0" applyNumberFormat="1" applyFont="1" applyBorder="1" applyAlignment="1">
      <alignment horizontal="center"/>
    </xf>
    <xf numFmtId="37" fontId="16" fillId="0" borderId="10" xfId="0" applyNumberFormat="1" applyFont="1" applyBorder="1" applyAlignment="1">
      <alignment horizontal="center"/>
    </xf>
    <xf numFmtId="37" fontId="16" fillId="0" borderId="24" xfId="0" applyNumberFormat="1" applyFont="1" applyBorder="1" applyAlignment="1">
      <alignment horizontal="center"/>
    </xf>
    <xf numFmtId="37" fontId="16" fillId="0" borderId="25" xfId="0" applyNumberFormat="1" applyFont="1" applyBorder="1" applyAlignment="1">
      <alignment horizontal="center"/>
    </xf>
    <xf numFmtId="9" fontId="16" fillId="0" borderId="11" xfId="2" applyFont="1" applyBorder="1" applyAlignment="1">
      <alignment horizontal="center"/>
    </xf>
    <xf numFmtId="9" fontId="16" fillId="0" borderId="6" xfId="2" applyFont="1" applyBorder="1" applyAlignment="1">
      <alignment horizontal="center"/>
    </xf>
    <xf numFmtId="9" fontId="8" fillId="3" borderId="6" xfId="2" applyFont="1" applyFill="1" applyBorder="1" applyAlignment="1">
      <alignment horizontal="center"/>
    </xf>
    <xf numFmtId="9" fontId="16" fillId="0" borderId="9" xfId="2" applyFont="1" applyBorder="1" applyAlignment="1">
      <alignment horizontal="center"/>
    </xf>
    <xf numFmtId="9" fontId="14" fillId="0" borderId="9" xfId="2" applyFont="1" applyBorder="1" applyAlignment="1">
      <alignment horizontal="center"/>
    </xf>
    <xf numFmtId="37" fontId="16" fillId="3" borderId="26" xfId="0" applyNumberFormat="1" applyFont="1" applyFill="1" applyBorder="1" applyAlignment="1">
      <alignment horizontal="center"/>
    </xf>
    <xf numFmtId="5" fontId="8" fillId="0" borderId="0" xfId="0" applyNumberFormat="1" applyFont="1" applyFill="1" applyBorder="1"/>
    <xf numFmtId="0" fontId="1" fillId="0" borderId="0" xfId="0" applyFont="1" applyAlignment="1"/>
    <xf numFmtId="37" fontId="1" fillId="0" borderId="0" xfId="0" applyNumberFormat="1" applyFont="1" applyFill="1" applyBorder="1"/>
    <xf numFmtId="37" fontId="7" fillId="0" borderId="0" xfId="0" applyNumberFormat="1" applyFont="1" applyFill="1" applyBorder="1"/>
    <xf numFmtId="37" fontId="4" fillId="0" borderId="0" xfId="0" applyNumberFormat="1" applyFont="1" applyFill="1" applyBorder="1" applyAlignment="1">
      <alignment horizontal="right"/>
    </xf>
    <xf numFmtId="9" fontId="8" fillId="0" borderId="0" xfId="2" applyFont="1" applyFill="1" applyBorder="1" applyAlignment="1">
      <alignment horizontal="center"/>
    </xf>
    <xf numFmtId="5" fontId="22" fillId="0" borderId="0" xfId="0" applyNumberFormat="1" applyFont="1" applyFill="1" applyBorder="1"/>
    <xf numFmtId="37" fontId="11" fillId="0" borderId="0" xfId="0" applyNumberFormat="1" applyFont="1" applyFill="1" applyBorder="1"/>
    <xf numFmtId="5" fontId="13" fillId="0" borderId="0" xfId="0" applyNumberFormat="1" applyFont="1" applyFill="1" applyBorder="1"/>
    <xf numFmtId="37" fontId="4" fillId="0" borderId="0" xfId="0" applyNumberFormat="1" applyFont="1" applyFill="1" applyBorder="1" applyAlignment="1">
      <alignment horizontal="left"/>
    </xf>
    <xf numFmtId="39" fontId="13" fillId="0" borderId="0" xfId="0" applyNumberFormat="1" applyFont="1" applyFill="1" applyBorder="1"/>
    <xf numFmtId="22" fontId="4" fillId="0" borderId="0" xfId="0" applyNumberFormat="1" applyFont="1" applyFill="1"/>
    <xf numFmtId="22" fontId="23" fillId="0" borderId="0" xfId="0" applyNumberFormat="1" applyFont="1" applyFill="1" applyAlignment="1">
      <alignment horizontal="center"/>
    </xf>
    <xf numFmtId="14" fontId="4" fillId="0" borderId="0" xfId="0" quotePrefix="1" applyNumberFormat="1" applyFont="1" applyFill="1"/>
    <xf numFmtId="0" fontId="1" fillId="0" borderId="0" xfId="0" applyFont="1" applyFill="1"/>
    <xf numFmtId="0" fontId="1" fillId="6" borderId="0" xfId="0" applyFont="1" applyFill="1"/>
    <xf numFmtId="0" fontId="1" fillId="5" borderId="42" xfId="0" applyFont="1" applyFill="1" applyBorder="1" applyAlignment="1">
      <alignment horizontal="left" indent="1"/>
    </xf>
    <xf numFmtId="0" fontId="1" fillId="5" borderId="41" xfId="0" applyFont="1" applyFill="1" applyBorder="1" applyAlignment="1">
      <alignment horizontal="left" indent="1"/>
    </xf>
    <xf numFmtId="0" fontId="1" fillId="5" borderId="33" xfId="0" applyFont="1" applyFill="1" applyBorder="1" applyAlignment="1">
      <alignment horizontal="left" indent="1"/>
    </xf>
    <xf numFmtId="0" fontId="1" fillId="5" borderId="40" xfId="0" applyFont="1" applyFill="1" applyBorder="1" applyAlignment="1">
      <alignment horizontal="left" indent="1"/>
    </xf>
    <xf numFmtId="1" fontId="1" fillId="5" borderId="0" xfId="2" applyNumberFormat="1" applyFont="1" applyFill="1" applyBorder="1"/>
    <xf numFmtId="164" fontId="1" fillId="5" borderId="33" xfId="0" applyNumberFormat="1" applyFont="1" applyFill="1" applyBorder="1"/>
    <xf numFmtId="9" fontId="1" fillId="5" borderId="40" xfId="2" applyFont="1" applyFill="1" applyBorder="1"/>
    <xf numFmtId="1" fontId="1" fillId="5" borderId="4" xfId="2" applyNumberFormat="1" applyFont="1" applyFill="1" applyBorder="1"/>
    <xf numFmtId="9" fontId="1" fillId="5" borderId="39" xfId="2" applyFont="1" applyFill="1" applyBorder="1"/>
    <xf numFmtId="0" fontId="1" fillId="5" borderId="24" xfId="0" applyFont="1" applyFill="1" applyBorder="1" applyAlignment="1">
      <alignment horizontal="right"/>
    </xf>
    <xf numFmtId="167" fontId="1" fillId="5" borderId="4" xfId="1" applyNumberFormat="1" applyFont="1" applyFill="1" applyBorder="1" applyAlignment="1">
      <alignment horizontal="left"/>
    </xf>
    <xf numFmtId="0" fontId="9" fillId="0" borderId="0" xfId="0" applyNumberFormat="1" applyFont="1" applyFill="1"/>
    <xf numFmtId="0" fontId="10" fillId="0" borderId="0" xfId="0" applyNumberFormat="1" applyFont="1" applyFill="1" applyAlignment="1">
      <alignment horizontal="center" wrapText="1"/>
    </xf>
    <xf numFmtId="37" fontId="10" fillId="0" borderId="0" xfId="0" applyNumberFormat="1" applyFont="1" applyFill="1" applyAlignment="1">
      <alignment horizontal="center" wrapText="1"/>
    </xf>
    <xf numFmtId="0" fontId="1" fillId="4" borderId="3" xfId="0" applyNumberFormat="1" applyFont="1" applyFill="1" applyBorder="1"/>
    <xf numFmtId="5" fontId="1" fillId="4" borderId="3" xfId="0" applyNumberFormat="1" applyFont="1" applyFill="1" applyBorder="1"/>
    <xf numFmtId="0" fontId="1" fillId="4" borderId="0" xfId="0" applyNumberFormat="1" applyFont="1" applyFill="1"/>
    <xf numFmtId="0" fontId="1" fillId="0" borderId="0" xfId="0" applyNumberFormat="1" applyFont="1" applyFill="1" applyBorder="1"/>
    <xf numFmtId="0" fontId="1" fillId="0" borderId="0" xfId="2" applyNumberFormat="1" applyFont="1" applyFill="1" applyBorder="1"/>
    <xf numFmtId="37" fontId="7" fillId="0" borderId="0" xfId="0" quotePrefix="1" applyNumberFormat="1" applyFont="1" applyFill="1" applyAlignment="1">
      <alignment horizontal="left"/>
    </xf>
    <xf numFmtId="0" fontId="10" fillId="0" borderId="0" xfId="0" applyNumberFormat="1" applyFont="1" applyFill="1" applyBorder="1" applyAlignment="1">
      <alignment horizontal="center"/>
    </xf>
    <xf numFmtId="0" fontId="1" fillId="0" borderId="0" xfId="0" applyNumberFormat="1" applyFont="1" applyFill="1" applyBorder="1" applyAlignment="1"/>
    <xf numFmtId="0" fontId="7" fillId="0" borderId="0" xfId="0" applyFont="1" applyAlignment="1">
      <alignment wrapText="1"/>
    </xf>
    <xf numFmtId="0" fontId="7" fillId="0" borderId="0" xfId="0" applyFont="1" applyFill="1" applyBorder="1" applyAlignment="1">
      <alignment horizontal="left" wrapText="1"/>
    </xf>
    <xf numFmtId="37" fontId="4" fillId="0" borderId="0" xfId="0" applyNumberFormat="1" applyFont="1" applyFill="1" applyAlignment="1">
      <alignment horizontal="left" vertical="center" wrapText="1"/>
    </xf>
    <xf numFmtId="37" fontId="7" fillId="0" borderId="17" xfId="0" applyNumberFormat="1" applyFont="1" applyBorder="1" applyAlignment="1">
      <alignment horizontal="center"/>
    </xf>
    <xf numFmtId="165" fontId="16" fillId="0" borderId="0" xfId="2" applyNumberFormat="1" applyFont="1" applyBorder="1" applyAlignment="1">
      <alignment horizontal="right" indent="1"/>
    </xf>
    <xf numFmtId="164" fontId="16" fillId="3" borderId="8" xfId="0" applyNumberFormat="1" applyFont="1" applyFill="1" applyBorder="1" applyAlignment="1">
      <alignment horizontal="right" indent="1"/>
    </xf>
    <xf numFmtId="164" fontId="16" fillId="0" borderId="12" xfId="0" applyNumberFormat="1" applyFont="1" applyBorder="1" applyAlignment="1">
      <alignment horizontal="right" indent="1"/>
    </xf>
    <xf numFmtId="164" fontId="8" fillId="3" borderId="37" xfId="0" applyNumberFormat="1" applyFont="1" applyFill="1" applyBorder="1" applyAlignment="1">
      <alignment horizontal="right" indent="1"/>
    </xf>
    <xf numFmtId="164" fontId="16" fillId="0" borderId="28" xfId="0" applyNumberFormat="1" applyFont="1" applyBorder="1" applyAlignment="1">
      <alignment horizontal="right" indent="1"/>
    </xf>
    <xf numFmtId="37" fontId="16" fillId="0" borderId="8" xfId="0" applyNumberFormat="1" applyFont="1" applyBorder="1" applyAlignment="1">
      <alignment horizontal="center"/>
    </xf>
    <xf numFmtId="3" fontId="7" fillId="0" borderId="17" xfId="0" applyNumberFormat="1" applyFont="1" applyBorder="1" applyAlignment="1">
      <alignment horizontal="right" indent="1"/>
    </xf>
    <xf numFmtId="3" fontId="16" fillId="0" borderId="13" xfId="1" applyNumberFormat="1" applyFont="1" applyBorder="1" applyAlignment="1">
      <alignment horizontal="right" indent="1"/>
    </xf>
    <xf numFmtId="3" fontId="8" fillId="3" borderId="17" xfId="1" applyNumberFormat="1" applyFont="1" applyFill="1" applyBorder="1" applyAlignment="1">
      <alignment horizontal="right" indent="1"/>
    </xf>
    <xf numFmtId="3" fontId="16" fillId="0" borderId="19" xfId="1" applyNumberFormat="1" applyFont="1" applyBorder="1" applyAlignment="1">
      <alignment horizontal="right" indent="1"/>
    </xf>
    <xf numFmtId="164" fontId="7" fillId="0" borderId="17" xfId="0" applyNumberFormat="1" applyFont="1" applyBorder="1" applyAlignment="1">
      <alignment horizontal="right"/>
    </xf>
    <xf numFmtId="164" fontId="16" fillId="0" borderId="0" xfId="2" applyNumberFormat="1" applyFont="1" applyBorder="1" applyAlignment="1">
      <alignment horizontal="right"/>
    </xf>
    <xf numFmtId="164" fontId="8" fillId="3" borderId="16" xfId="2" applyNumberFormat="1" applyFont="1" applyFill="1" applyBorder="1" applyAlignment="1">
      <alignment horizontal="right"/>
    </xf>
    <xf numFmtId="164" fontId="16" fillId="0" borderId="3" xfId="2" applyNumberFormat="1" applyFont="1" applyBorder="1" applyAlignment="1">
      <alignment horizontal="right"/>
    </xf>
    <xf numFmtId="9" fontId="16" fillId="0" borderId="0" xfId="2" applyFont="1" applyBorder="1"/>
    <xf numFmtId="164" fontId="16" fillId="0" borderId="0" xfId="0" applyNumberFormat="1" applyFont="1" applyBorder="1" applyAlignment="1">
      <alignment horizontal="right" indent="1"/>
    </xf>
    <xf numFmtId="3" fontId="16" fillId="0" borderId="0" xfId="1" applyNumberFormat="1" applyFont="1" applyBorder="1" applyAlignment="1">
      <alignment horizontal="right" indent="1"/>
    </xf>
    <xf numFmtId="3" fontId="7" fillId="0" borderId="0" xfId="0" applyNumberFormat="1" applyFont="1" applyAlignment="1">
      <alignment horizontal="right"/>
    </xf>
    <xf numFmtId="164" fontId="7" fillId="0" borderId="0" xfId="0" applyNumberFormat="1" applyFont="1"/>
    <xf numFmtId="164" fontId="7" fillId="0" borderId="4" xfId="0" applyNumberFormat="1" applyFont="1" applyBorder="1"/>
    <xf numFmtId="164" fontId="7" fillId="0" borderId="1" xfId="0" applyNumberFormat="1" applyFont="1" applyBorder="1"/>
    <xf numFmtId="164" fontId="7" fillId="0" borderId="0" xfId="0" applyNumberFormat="1" applyFont="1" applyBorder="1"/>
    <xf numFmtId="0" fontId="4" fillId="0" borderId="0" xfId="0" applyFont="1" applyFill="1" applyBorder="1" applyAlignment="1">
      <alignment horizontal="right"/>
    </xf>
    <xf numFmtId="0" fontId="4" fillId="0" borderId="0" xfId="0" applyFont="1" applyFill="1" applyBorder="1" applyAlignment="1">
      <alignment horizontal="left"/>
    </xf>
    <xf numFmtId="0" fontId="4" fillId="0" borderId="0" xfId="0" applyFont="1" applyBorder="1" applyAlignment="1">
      <alignment horizontal="left"/>
    </xf>
    <xf numFmtId="0" fontId="4" fillId="0" borderId="0" xfId="0" quotePrefix="1" applyFont="1"/>
    <xf numFmtId="168" fontId="7" fillId="0" borderId="0" xfId="0" applyNumberFormat="1" applyFont="1" applyAlignment="1"/>
    <xf numFmtId="168" fontId="7" fillId="0" borderId="4" xfId="0" applyNumberFormat="1" applyFont="1" applyBorder="1" applyAlignment="1"/>
    <xf numFmtId="0" fontId="4" fillId="0" borderId="4" xfId="0" applyFont="1" applyBorder="1" applyAlignment="1">
      <alignment horizontal="center"/>
    </xf>
    <xf numFmtId="171" fontId="4" fillId="0" borderId="0" xfId="0" applyNumberFormat="1" applyFont="1"/>
    <xf numFmtId="171" fontId="4" fillId="0" borderId="3" xfId="0" applyNumberFormat="1" applyFont="1" applyBorder="1"/>
    <xf numFmtId="164" fontId="7" fillId="0" borderId="0" xfId="0" applyNumberFormat="1" applyFont="1" applyBorder="1" applyAlignment="1">
      <alignment horizontal="right"/>
    </xf>
    <xf numFmtId="164" fontId="4" fillId="0" borderId="3" xfId="0" applyNumberFormat="1" applyFont="1" applyBorder="1"/>
    <xf numFmtId="164" fontId="26" fillId="2" borderId="29" xfId="0" applyNumberFormat="1" applyFont="1" applyFill="1" applyBorder="1"/>
    <xf numFmtId="171" fontId="4" fillId="0" borderId="38" xfId="0" applyNumberFormat="1" applyFont="1" applyBorder="1"/>
    <xf numFmtId="168" fontId="4" fillId="0" borderId="38" xfId="0" applyNumberFormat="1" applyFont="1" applyBorder="1"/>
    <xf numFmtId="0" fontId="4" fillId="0" borderId="0" xfId="0" applyFont="1" applyAlignment="1">
      <alignment horizontal="left"/>
    </xf>
    <xf numFmtId="171" fontId="4" fillId="0" borderId="0" xfId="0" applyNumberFormat="1" applyFont="1" applyBorder="1" applyAlignment="1">
      <alignment horizontal="right"/>
    </xf>
    <xf numFmtId="164" fontId="4" fillId="0" borderId="0" xfId="0" applyNumberFormat="1" applyFont="1" applyBorder="1" applyAlignment="1">
      <alignment horizontal="right"/>
    </xf>
    <xf numFmtId="164" fontId="4" fillId="0" borderId="4" xfId="0" applyNumberFormat="1" applyFont="1" applyBorder="1"/>
    <xf numFmtId="168" fontId="4" fillId="0" borderId="49" xfId="0" applyNumberFormat="1" applyFont="1" applyBorder="1"/>
    <xf numFmtId="164" fontId="7" fillId="0" borderId="10" xfId="2" applyNumberFormat="1" applyFont="1" applyBorder="1" applyAlignment="1">
      <alignment horizontal="right" indent="1"/>
    </xf>
    <xf numFmtId="164" fontId="16" fillId="0" borderId="0" xfId="2" applyNumberFormat="1" applyFont="1" applyBorder="1" applyAlignment="1">
      <alignment horizontal="right" indent="1"/>
    </xf>
    <xf numFmtId="164" fontId="8" fillId="3" borderId="16" xfId="2" applyNumberFormat="1" applyFont="1" applyFill="1" applyBorder="1" applyAlignment="1">
      <alignment horizontal="right" indent="1"/>
    </xf>
    <xf numFmtId="164" fontId="16" fillId="0" borderId="3" xfId="2" applyNumberFormat="1" applyFont="1" applyBorder="1" applyAlignment="1">
      <alignment horizontal="right" indent="1"/>
    </xf>
    <xf numFmtId="164" fontId="4" fillId="0" borderId="22" xfId="0" applyNumberFormat="1" applyFont="1" applyBorder="1"/>
    <xf numFmtId="164" fontId="4" fillId="0" borderId="7" xfId="0" applyNumberFormat="1" applyFont="1" applyBorder="1"/>
    <xf numFmtId="164" fontId="4" fillId="0" borderId="12" xfId="0" applyNumberFormat="1" applyFont="1" applyBorder="1"/>
    <xf numFmtId="164" fontId="4" fillId="0" borderId="33" xfId="0" applyNumberFormat="1" applyFont="1" applyBorder="1"/>
    <xf numFmtId="164" fontId="4" fillId="0" borderId="13" xfId="0" applyNumberFormat="1" applyFont="1" applyBorder="1"/>
    <xf numFmtId="164" fontId="8" fillId="3" borderId="33" xfId="0" applyNumberFormat="1" applyFont="1" applyFill="1" applyBorder="1"/>
    <xf numFmtId="164" fontId="8" fillId="3" borderId="13" xfId="0" applyNumberFormat="1" applyFont="1" applyFill="1" applyBorder="1"/>
    <xf numFmtId="164" fontId="8" fillId="3" borderId="12" xfId="0" applyNumberFormat="1" applyFont="1" applyFill="1" applyBorder="1"/>
    <xf numFmtId="164" fontId="4" fillId="0" borderId="24" xfId="0" applyNumberFormat="1" applyFont="1" applyBorder="1"/>
    <xf numFmtId="164" fontId="4" fillId="0" borderId="10" xfId="0" applyNumberFormat="1" applyFont="1" applyBorder="1"/>
    <xf numFmtId="164" fontId="4" fillId="0" borderId="27" xfId="0" applyNumberFormat="1" applyFont="1" applyBorder="1"/>
    <xf numFmtId="164" fontId="16" fillId="3" borderId="34" xfId="0" applyNumberFormat="1" applyFont="1" applyFill="1" applyBorder="1"/>
    <xf numFmtId="164" fontId="16" fillId="3" borderId="35" xfId="0" applyNumberFormat="1" applyFont="1" applyFill="1" applyBorder="1"/>
    <xf numFmtId="164" fontId="16" fillId="3" borderId="36" xfId="0" applyNumberFormat="1" applyFont="1" applyFill="1" applyBorder="1"/>
    <xf numFmtId="5" fontId="8" fillId="0" borderId="0" xfId="0" applyNumberFormat="1" applyFont="1" applyFill="1" applyBorder="1" applyAlignment="1">
      <alignment horizontal="left"/>
    </xf>
    <xf numFmtId="4" fontId="1" fillId="4" borderId="3" xfId="0" applyNumberFormat="1" applyFont="1" applyFill="1" applyBorder="1"/>
    <xf numFmtId="168" fontId="1" fillId="4" borderId="3" xfId="0" applyNumberFormat="1" applyFont="1" applyFill="1" applyBorder="1"/>
    <xf numFmtId="168" fontId="1" fillId="4" borderId="0" xfId="0" applyNumberFormat="1" applyFont="1" applyFill="1" applyBorder="1"/>
    <xf numFmtId="4" fontId="1" fillId="4" borderId="0" xfId="0" applyNumberFormat="1" applyFont="1" applyFill="1" applyBorder="1"/>
    <xf numFmtId="5" fontId="1" fillId="4" borderId="0" xfId="0" applyNumberFormat="1" applyFont="1" applyFill="1" applyBorder="1"/>
    <xf numFmtId="5" fontId="1" fillId="0" borderId="0" xfId="0" applyNumberFormat="1" applyFont="1"/>
    <xf numFmtId="0" fontId="0" fillId="0" borderId="0" xfId="0" applyFont="1"/>
    <xf numFmtId="0" fontId="1" fillId="7" borderId="0" xfId="3" applyFont="1" applyBorder="1"/>
    <xf numFmtId="0" fontId="7" fillId="0" borderId="33" xfId="0" applyFont="1" applyFill="1" applyBorder="1"/>
    <xf numFmtId="0" fontId="4" fillId="0" borderId="33" xfId="0" applyFont="1" applyFill="1" applyBorder="1"/>
    <xf numFmtId="0" fontId="0" fillId="0" borderId="0" xfId="0" applyFill="1" applyBorder="1"/>
    <xf numFmtId="0" fontId="8" fillId="0" borderId="0" xfId="0" applyFont="1" applyFill="1" applyBorder="1" applyAlignment="1">
      <alignment horizontal="right"/>
    </xf>
    <xf numFmtId="9" fontId="8" fillId="0" borderId="0" xfId="0" applyNumberFormat="1" applyFont="1" applyFill="1" applyBorder="1" applyAlignment="1">
      <alignment horizontal="right"/>
    </xf>
    <xf numFmtId="0" fontId="4" fillId="0" borderId="0" xfId="0" applyFont="1" applyFill="1" applyBorder="1" applyAlignment="1">
      <alignment vertical="top"/>
    </xf>
    <xf numFmtId="9" fontId="8" fillId="0" borderId="0" xfId="0" applyNumberFormat="1" applyFont="1" applyFill="1" applyBorder="1" applyAlignment="1">
      <alignment horizontal="right" vertical="top"/>
    </xf>
    <xf numFmtId="0" fontId="4" fillId="0" borderId="22" xfId="0" applyFont="1" applyFill="1" applyBorder="1"/>
    <xf numFmtId="0" fontId="1" fillId="0" borderId="33" xfId="0" applyFont="1" applyFill="1" applyBorder="1"/>
    <xf numFmtId="0" fontId="0" fillId="0" borderId="33" xfId="0" applyFill="1" applyBorder="1"/>
    <xf numFmtId="0" fontId="4" fillId="0" borderId="3" xfId="0" applyFont="1" applyFill="1" applyBorder="1" applyAlignment="1">
      <alignment horizontal="center"/>
    </xf>
    <xf numFmtId="0" fontId="4" fillId="0" borderId="33" xfId="0" applyFont="1" applyFill="1" applyBorder="1" applyAlignment="1">
      <alignment horizontal="left"/>
    </xf>
    <xf numFmtId="170" fontId="4" fillId="0" borderId="0" xfId="0" applyNumberFormat="1" applyFont="1" applyFill="1" applyBorder="1"/>
    <xf numFmtId="3" fontId="17" fillId="0" borderId="0" xfId="0" applyNumberFormat="1" applyFont="1" applyFill="1" applyBorder="1" applyAlignment="1">
      <alignment horizontal="right"/>
    </xf>
    <xf numFmtId="164" fontId="7" fillId="0" borderId="0" xfId="0" applyNumberFormat="1" applyFont="1" applyFill="1" applyBorder="1" applyAlignment="1"/>
    <xf numFmtId="164" fontId="17" fillId="0" borderId="0" xfId="0" applyNumberFormat="1" applyFont="1" applyFill="1" applyBorder="1" applyAlignment="1">
      <alignment horizontal="right"/>
    </xf>
    <xf numFmtId="164" fontId="7" fillId="0" borderId="4" xfId="0" applyNumberFormat="1" applyFont="1" applyFill="1" applyBorder="1" applyAlignment="1"/>
    <xf numFmtId="0" fontId="4" fillId="0" borderId="33" xfId="0" quotePrefix="1" applyFont="1" applyFill="1" applyBorder="1"/>
    <xf numFmtId="3" fontId="7" fillId="0" borderId="0" xfId="0" applyNumberFormat="1" applyFont="1" applyFill="1" applyBorder="1" applyAlignment="1">
      <alignment horizontal="right"/>
    </xf>
    <xf numFmtId="0" fontId="4" fillId="0" borderId="3" xfId="0" applyFont="1" applyFill="1" applyBorder="1"/>
    <xf numFmtId="0" fontId="4" fillId="0" borderId="0" xfId="0" applyFont="1" applyFill="1" applyBorder="1" applyAlignment="1">
      <alignment horizontal="center" wrapText="1"/>
    </xf>
    <xf numFmtId="164" fontId="7" fillId="0" borderId="0" xfId="0" applyNumberFormat="1" applyFont="1" applyFill="1" applyBorder="1"/>
    <xf numFmtId="164" fontId="7" fillId="0" borderId="4" xfId="0" applyNumberFormat="1" applyFont="1" applyFill="1" applyBorder="1"/>
    <xf numFmtId="164" fontId="7" fillId="0" borderId="1" xfId="0" applyNumberFormat="1" applyFont="1" applyFill="1" applyBorder="1"/>
    <xf numFmtId="0" fontId="18" fillId="0" borderId="33" xfId="0" applyFont="1" applyFill="1" applyBorder="1"/>
    <xf numFmtId="0" fontId="16" fillId="0" borderId="0" xfId="0" applyNumberFormat="1" applyFont="1" applyFill="1" applyBorder="1" applyAlignment="1">
      <alignment horizontal="center"/>
    </xf>
    <xf numFmtId="0" fontId="4" fillId="0" borderId="4" xfId="0" applyFont="1" applyFill="1" applyBorder="1" applyAlignment="1">
      <alignment horizontal="center"/>
    </xf>
    <xf numFmtId="164" fontId="1" fillId="0" borderId="0" xfId="0" applyNumberFormat="1" applyFont="1" applyFill="1" applyBorder="1"/>
    <xf numFmtId="164" fontId="7" fillId="0" borderId="0" xfId="0" applyNumberFormat="1" applyFont="1" applyFill="1" applyBorder="1" applyAlignment="1">
      <alignment horizontal="right"/>
    </xf>
    <xf numFmtId="164" fontId="4" fillId="0" borderId="0" xfId="0" applyNumberFormat="1" applyFont="1" applyFill="1" applyBorder="1" applyAlignment="1">
      <alignment horizontal="right"/>
    </xf>
    <xf numFmtId="0" fontId="19" fillId="0" borderId="0" xfId="0" applyFont="1" applyFill="1" applyBorder="1" applyAlignment="1">
      <alignment horizontal="left"/>
    </xf>
    <xf numFmtId="164" fontId="4" fillId="0" borderId="4" xfId="0" applyNumberFormat="1" applyFont="1" applyFill="1" applyBorder="1"/>
    <xf numFmtId="164" fontId="4" fillId="0" borderId="3" xfId="0" applyNumberFormat="1" applyFont="1" applyFill="1" applyBorder="1"/>
    <xf numFmtId="164" fontId="4" fillId="0" borderId="49" xfId="0" applyNumberFormat="1" applyFont="1" applyFill="1" applyBorder="1"/>
    <xf numFmtId="164" fontId="4" fillId="0" borderId="38" xfId="0" applyNumberFormat="1" applyFont="1" applyFill="1" applyBorder="1"/>
    <xf numFmtId="0" fontId="4" fillId="0" borderId="20" xfId="0" applyFont="1" applyFill="1" applyBorder="1"/>
    <xf numFmtId="0" fontId="13" fillId="0" borderId="30" xfId="0" applyFont="1" applyFill="1" applyBorder="1"/>
    <xf numFmtId="164" fontId="26" fillId="0" borderId="31" xfId="0" applyNumberFormat="1" applyFont="1" applyFill="1" applyBorder="1"/>
    <xf numFmtId="0" fontId="0" fillId="0" borderId="0" xfId="0" applyBorder="1"/>
    <xf numFmtId="0" fontId="1" fillId="0" borderId="0" xfId="0" applyFont="1" applyBorder="1"/>
    <xf numFmtId="0" fontId="4" fillId="0" borderId="0" xfId="0" applyFont="1" applyFill="1" applyBorder="1" applyAlignment="1">
      <alignment wrapText="1"/>
    </xf>
    <xf numFmtId="8" fontId="4" fillId="0" borderId="0" xfId="0" applyNumberFormat="1" applyFont="1" applyBorder="1"/>
    <xf numFmtId="5" fontId="7" fillId="8" borderId="16" xfId="0" applyNumberFormat="1" applyFont="1" applyFill="1" applyBorder="1" applyAlignment="1">
      <alignment horizontal="right"/>
    </xf>
    <xf numFmtId="5" fontId="7" fillId="8" borderId="32" xfId="0" applyNumberFormat="1" applyFont="1" applyFill="1" applyBorder="1"/>
    <xf numFmtId="37" fontId="16" fillId="0" borderId="17" xfId="0" applyNumberFormat="1" applyFont="1" applyFill="1" applyBorder="1"/>
    <xf numFmtId="0" fontId="25" fillId="0" borderId="0" xfId="0" applyFont="1" applyFill="1" applyBorder="1" applyAlignment="1">
      <alignment horizontal="center" wrapText="1"/>
    </xf>
    <xf numFmtId="3" fontId="25" fillId="0" borderId="0" xfId="0" applyNumberFormat="1" applyFont="1" applyFill="1" applyBorder="1" applyAlignment="1">
      <alignment horizontal="right" indent="2"/>
    </xf>
    <xf numFmtId="0" fontId="0" fillId="0" borderId="42" xfId="0" applyFill="1" applyBorder="1"/>
    <xf numFmtId="0" fontId="25" fillId="0" borderId="42" xfId="0" applyFont="1" applyFill="1" applyBorder="1"/>
    <xf numFmtId="0" fontId="29" fillId="0" borderId="41" xfId="0" applyFont="1" applyFill="1" applyBorder="1"/>
    <xf numFmtId="0" fontId="0" fillId="0" borderId="33" xfId="0" applyBorder="1"/>
    <xf numFmtId="6" fontId="25" fillId="0" borderId="40" xfId="0" applyNumberFormat="1" applyFont="1" applyFill="1" applyBorder="1" applyAlignment="1">
      <alignment horizontal="center" wrapText="1"/>
    </xf>
    <xf numFmtId="0" fontId="25" fillId="0" borderId="0" xfId="0" applyFont="1" applyBorder="1" applyAlignment="1">
      <alignment horizontal="right"/>
    </xf>
    <xf numFmtId="3" fontId="25" fillId="0" borderId="40" xfId="0" applyNumberFormat="1" applyFont="1" applyFill="1" applyBorder="1" applyAlignment="1">
      <alignment horizontal="right" indent="2"/>
    </xf>
    <xf numFmtId="0" fontId="0" fillId="0" borderId="24" xfId="0" applyBorder="1"/>
    <xf numFmtId="0" fontId="25" fillId="0" borderId="4" xfId="0" applyFont="1" applyBorder="1" applyAlignment="1">
      <alignment horizontal="right"/>
    </xf>
    <xf numFmtId="164" fontId="25" fillId="0" borderId="4" xfId="0" applyNumberFormat="1" applyFont="1" applyFill="1" applyBorder="1" applyAlignment="1">
      <alignment horizontal="right" indent="2"/>
    </xf>
    <xf numFmtId="164" fontId="25" fillId="0" borderId="39" xfId="0" applyNumberFormat="1" applyFont="1" applyFill="1" applyBorder="1" applyAlignment="1">
      <alignment horizontal="right" indent="2"/>
    </xf>
    <xf numFmtId="0" fontId="7" fillId="0" borderId="0" xfId="0" applyFont="1" applyFill="1" applyBorder="1"/>
    <xf numFmtId="3" fontId="13" fillId="0" borderId="0" xfId="0" applyNumberFormat="1" applyFont="1" applyFill="1" applyBorder="1" applyAlignment="1">
      <alignment horizontal="right"/>
    </xf>
    <xf numFmtId="8" fontId="13" fillId="0" borderId="0" xfId="0" applyNumberFormat="1" applyFont="1" applyFill="1" applyBorder="1" applyAlignment="1">
      <alignment horizontal="right"/>
    </xf>
    <xf numFmtId="164" fontId="7" fillId="0" borderId="0" xfId="0" applyNumberFormat="1" applyFont="1" applyFill="1" applyBorder="1" applyAlignment="1">
      <alignment horizontal="right" indent="1"/>
    </xf>
    <xf numFmtId="0" fontId="7" fillId="0" borderId="0" xfId="0" applyFont="1" applyFill="1" applyBorder="1" applyAlignment="1">
      <alignment horizontal="right" indent="1"/>
    </xf>
    <xf numFmtId="0" fontId="0" fillId="0" borderId="0" xfId="0" applyAlignment="1">
      <alignment horizontal="right" indent="1"/>
    </xf>
    <xf numFmtId="168" fontId="7" fillId="0" borderId="0" xfId="0" applyNumberFormat="1" applyFont="1" applyFill="1" applyBorder="1" applyAlignment="1">
      <alignment horizontal="right" indent="1"/>
    </xf>
    <xf numFmtId="0" fontId="0" fillId="0" borderId="0" xfId="0" applyFill="1" applyBorder="1" applyAlignment="1">
      <alignment horizontal="right" indent="1"/>
    </xf>
    <xf numFmtId="0" fontId="12" fillId="7" borderId="21" xfId="3" applyFont="1" applyBorder="1" applyAlignment="1">
      <alignment horizontal="left" wrapText="1"/>
    </xf>
    <xf numFmtId="0" fontId="12" fillId="7" borderId="0" xfId="3" applyFont="1" applyBorder="1" applyAlignment="1">
      <alignment horizontal="left" wrapText="1"/>
    </xf>
    <xf numFmtId="0" fontId="12" fillId="7" borderId="12" xfId="3" applyFont="1" applyBorder="1" applyAlignment="1">
      <alignment horizontal="left" wrapText="1"/>
    </xf>
    <xf numFmtId="37" fontId="4" fillId="7" borderId="21" xfId="3" applyNumberFormat="1" applyFont="1" applyBorder="1" applyAlignment="1">
      <alignment horizontal="left"/>
    </xf>
    <xf numFmtId="3" fontId="8" fillId="7" borderId="0" xfId="3" applyNumberFormat="1" applyFont="1" applyBorder="1" applyAlignment="1">
      <alignment horizontal="left" indent="1"/>
    </xf>
    <xf numFmtId="37" fontId="7" fillId="7" borderId="0" xfId="3" applyNumberFormat="1" applyFont="1" applyBorder="1" applyAlignment="1">
      <alignment horizontal="left" wrapText="1"/>
    </xf>
    <xf numFmtId="37" fontId="7" fillId="7" borderId="12" xfId="3" applyNumberFormat="1" applyFont="1" applyBorder="1" applyAlignment="1">
      <alignment horizontal="left" wrapText="1"/>
    </xf>
    <xf numFmtId="0" fontId="1" fillId="7" borderId="21" xfId="3" applyFont="1" applyBorder="1"/>
    <xf numFmtId="0" fontId="1" fillId="7" borderId="12" xfId="3" applyFont="1" applyBorder="1"/>
    <xf numFmtId="37" fontId="4" fillId="7" borderId="45" xfId="3" applyNumberFormat="1" applyFont="1" applyBorder="1" applyAlignment="1">
      <alignment wrapText="1"/>
    </xf>
    <xf numFmtId="37" fontId="4" fillId="7" borderId="46" xfId="3" applyNumberFormat="1" applyFont="1" applyBorder="1" applyAlignment="1">
      <alignment horizontal="center" wrapText="1"/>
    </xf>
    <xf numFmtId="37" fontId="4" fillId="7" borderId="21" xfId="3" applyNumberFormat="1" applyFont="1" applyBorder="1" applyAlignment="1">
      <alignment horizontal="right"/>
    </xf>
    <xf numFmtId="164" fontId="8" fillId="7" borderId="0" xfId="3" applyNumberFormat="1" applyFont="1" applyBorder="1" applyAlignment="1">
      <alignment horizontal="right" indent="1"/>
    </xf>
    <xf numFmtId="3" fontId="8" fillId="7" borderId="0" xfId="3" applyNumberFormat="1" applyFont="1" applyBorder="1" applyAlignment="1">
      <alignment horizontal="right" indent="1"/>
    </xf>
    <xf numFmtId="164" fontId="8" fillId="7" borderId="45" xfId="3" applyNumberFormat="1" applyFont="1" applyBorder="1" applyAlignment="1">
      <alignment horizontal="right" indent="1"/>
    </xf>
    <xf numFmtId="164" fontId="1" fillId="7" borderId="0" xfId="3" applyNumberFormat="1" applyFont="1" applyBorder="1"/>
    <xf numFmtId="9" fontId="8" fillId="7" borderId="0" xfId="3" applyNumberFormat="1" applyFont="1" applyBorder="1" applyAlignment="1">
      <alignment horizontal="right" indent="1"/>
    </xf>
    <xf numFmtId="9" fontId="8" fillId="7" borderId="45" xfId="3" applyNumberFormat="1" applyFont="1" applyBorder="1" applyAlignment="1">
      <alignment horizontal="right" indent="1"/>
    </xf>
    <xf numFmtId="37" fontId="4" fillId="7" borderId="0" xfId="3" applyNumberFormat="1" applyFont="1" applyBorder="1" applyAlignment="1">
      <alignment horizontal="right" indent="1"/>
    </xf>
    <xf numFmtId="168" fontId="8" fillId="7" borderId="0" xfId="3" applyNumberFormat="1" applyFont="1" applyBorder="1" applyAlignment="1">
      <alignment horizontal="right" indent="1"/>
    </xf>
    <xf numFmtId="165" fontId="8" fillId="7" borderId="45" xfId="3" applyNumberFormat="1" applyFont="1" applyBorder="1" applyAlignment="1">
      <alignment horizontal="right" indent="1"/>
    </xf>
    <xf numFmtId="37" fontId="4" fillId="7" borderId="43" xfId="3" applyNumberFormat="1" applyFont="1" applyBorder="1" applyAlignment="1">
      <alignment horizontal="right"/>
    </xf>
    <xf numFmtId="37" fontId="4" fillId="7" borderId="3" xfId="3" applyNumberFormat="1" applyFont="1" applyBorder="1" applyAlignment="1">
      <alignment horizontal="right" indent="1"/>
    </xf>
    <xf numFmtId="168" fontId="8" fillId="7" borderId="3" xfId="3" applyNumberFormat="1" applyFont="1" applyBorder="1" applyAlignment="1">
      <alignment horizontal="right" indent="1"/>
    </xf>
    <xf numFmtId="39" fontId="8" fillId="7" borderId="47" xfId="3" applyNumberFormat="1" applyFont="1" applyBorder="1" applyAlignment="1">
      <alignment horizontal="right" indent="1"/>
    </xf>
    <xf numFmtId="0" fontId="1" fillId="7" borderId="3" xfId="3" applyFont="1" applyBorder="1"/>
    <xf numFmtId="0" fontId="1" fillId="7" borderId="3" xfId="3" applyFont="1" applyBorder="1" applyAlignment="1"/>
    <xf numFmtId="0" fontId="1" fillId="7" borderId="28" xfId="3" applyFont="1" applyBorder="1" applyAlignment="1"/>
    <xf numFmtId="0" fontId="7" fillId="0" borderId="0" xfId="0" quotePrefix="1" applyFont="1" applyAlignment="1">
      <alignment horizontal="left" wrapText="1" indent="2"/>
    </xf>
    <xf numFmtId="0" fontId="7" fillId="0" borderId="0" xfId="0" applyFont="1" applyAlignment="1">
      <alignment horizontal="left" wrapText="1" indent="2"/>
    </xf>
    <xf numFmtId="0" fontId="1" fillId="0" borderId="0" xfId="0" applyFont="1" applyAlignment="1">
      <alignment horizontal="left" wrapText="1" indent="2"/>
    </xf>
    <xf numFmtId="0" fontId="7" fillId="0" borderId="0" xfId="0" applyFont="1" applyAlignment="1">
      <alignment wrapText="1"/>
    </xf>
    <xf numFmtId="0" fontId="7" fillId="0" borderId="0" xfId="0" applyFont="1" applyAlignment="1">
      <alignment horizontal="left" wrapText="1"/>
    </xf>
    <xf numFmtId="0" fontId="7" fillId="0" borderId="0" xfId="0" applyFont="1" applyAlignment="1">
      <alignment vertical="center" wrapText="1"/>
    </xf>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Border="1" applyAlignment="1">
      <alignment wrapText="1"/>
    </xf>
    <xf numFmtId="0" fontId="3" fillId="0" borderId="0" xfId="0" applyFont="1" applyAlignment="1">
      <alignment wrapText="1"/>
    </xf>
    <xf numFmtId="37" fontId="16" fillId="0" borderId="3" xfId="0" applyNumberFormat="1" applyFont="1" applyBorder="1" applyAlignment="1">
      <alignment horizontal="center"/>
    </xf>
    <xf numFmtId="0" fontId="7" fillId="0" borderId="0" xfId="0" applyFont="1" applyAlignment="1">
      <alignment vertical="top" wrapText="1"/>
    </xf>
    <xf numFmtId="9" fontId="7" fillId="0" borderId="0" xfId="2" applyFont="1" applyBorder="1" applyAlignment="1">
      <alignment wrapText="1"/>
    </xf>
    <xf numFmtId="0" fontId="1" fillId="0" borderId="0" xfId="0" applyFont="1" applyAlignment="1">
      <alignment wrapText="1"/>
    </xf>
    <xf numFmtId="37" fontId="4" fillId="0" borderId="0" xfId="0" applyNumberFormat="1" applyFont="1" applyAlignment="1">
      <alignment horizontal="left" wrapText="1"/>
    </xf>
    <xf numFmtId="37" fontId="7" fillId="0" borderId="20" xfId="0" applyNumberFormat="1" applyFont="1" applyBorder="1" applyAlignment="1">
      <alignment horizontal="center"/>
    </xf>
    <xf numFmtId="37" fontId="7" fillId="0" borderId="31" xfId="0" applyNumberFormat="1" applyFont="1" applyBorder="1" applyAlignment="1">
      <alignment horizontal="center"/>
    </xf>
    <xf numFmtId="0" fontId="7" fillId="0" borderId="0" xfId="0" quotePrefix="1" applyFont="1" applyAlignment="1">
      <alignment horizontal="left" wrapText="1"/>
    </xf>
    <xf numFmtId="37" fontId="4" fillId="0" borderId="0" xfId="0" applyNumberFormat="1" applyFont="1" applyFill="1" applyAlignment="1">
      <alignment horizontal="left" vertical="center" wrapText="1"/>
    </xf>
    <xf numFmtId="9" fontId="7" fillId="0" borderId="0" xfId="2" quotePrefix="1" applyFont="1" applyBorder="1" applyAlignment="1">
      <alignment horizontal="left" vertical="top" wrapText="1"/>
    </xf>
    <xf numFmtId="9" fontId="4" fillId="0" borderId="0" xfId="2" applyFont="1" applyBorder="1" applyAlignment="1">
      <alignment horizontal="left"/>
    </xf>
    <xf numFmtId="0" fontId="1" fillId="0" borderId="31" xfId="0" applyFont="1" applyBorder="1" applyAlignment="1"/>
    <xf numFmtId="37" fontId="7" fillId="0" borderId="0" xfId="0" quotePrefix="1" applyNumberFormat="1" applyFont="1" applyFill="1" applyBorder="1" applyAlignment="1">
      <alignment horizontal="left" wrapText="1"/>
    </xf>
    <xf numFmtId="37" fontId="7" fillId="0" borderId="0" xfId="0" applyNumberFormat="1" applyFont="1" applyAlignment="1">
      <alignment horizontal="left" vertical="center" wrapText="1"/>
    </xf>
    <xf numFmtId="0" fontId="1" fillId="0" borderId="0" xfId="0" applyFont="1" applyAlignment="1">
      <alignment vertical="center" wrapText="1"/>
    </xf>
    <xf numFmtId="37" fontId="4" fillId="7" borderId="42" xfId="3" applyNumberFormat="1" applyFont="1" applyBorder="1" applyAlignment="1">
      <alignment horizontal="center" wrapText="1"/>
    </xf>
    <xf numFmtId="37" fontId="4" fillId="7" borderId="0" xfId="3" applyNumberFormat="1" applyFont="1" applyBorder="1" applyAlignment="1">
      <alignment horizontal="center" wrapText="1"/>
    </xf>
    <xf numFmtId="37" fontId="4" fillId="7" borderId="4" xfId="3" applyNumberFormat="1" applyFont="1" applyBorder="1" applyAlignment="1">
      <alignment horizontal="center" wrapText="1"/>
    </xf>
    <xf numFmtId="0" fontId="4" fillId="7" borderId="4" xfId="3" applyFont="1" applyBorder="1" applyAlignment="1">
      <alignment horizontal="left"/>
    </xf>
    <xf numFmtId="0" fontId="4" fillId="7" borderId="48" xfId="3" applyFont="1" applyBorder="1" applyAlignment="1">
      <alignment horizontal="center" wrapText="1"/>
    </xf>
    <xf numFmtId="0" fontId="4" fillId="7" borderId="45" xfId="3" applyFont="1" applyBorder="1" applyAlignment="1">
      <alignment horizontal="center" wrapText="1"/>
    </xf>
    <xf numFmtId="0" fontId="7" fillId="7" borderId="22" xfId="3" applyFont="1" applyBorder="1" applyAlignment="1">
      <alignment horizontal="left" vertical="center" wrapText="1"/>
    </xf>
    <xf numFmtId="0" fontId="7" fillId="7" borderId="42" xfId="3" applyFont="1" applyBorder="1" applyAlignment="1">
      <alignment horizontal="left" vertical="center" wrapText="1"/>
    </xf>
    <xf numFmtId="0" fontId="7" fillId="7" borderId="41" xfId="3" applyFont="1" applyBorder="1" applyAlignment="1">
      <alignment horizontal="left" vertical="center" wrapText="1"/>
    </xf>
    <xf numFmtId="0" fontId="7" fillId="7" borderId="33" xfId="3" applyFont="1" applyBorder="1" applyAlignment="1">
      <alignment horizontal="left" vertical="center" wrapText="1"/>
    </xf>
    <xf numFmtId="0" fontId="7" fillId="7" borderId="0" xfId="3" applyFont="1" applyBorder="1" applyAlignment="1">
      <alignment horizontal="left" vertical="center" wrapText="1"/>
    </xf>
    <xf numFmtId="0" fontId="7" fillId="7" borderId="40" xfId="3" applyFont="1" applyBorder="1" applyAlignment="1">
      <alignment horizontal="left" vertical="center" wrapText="1"/>
    </xf>
    <xf numFmtId="0" fontId="7" fillId="7" borderId="24" xfId="3" applyFont="1" applyBorder="1" applyAlignment="1">
      <alignment horizontal="left" vertical="center" wrapText="1"/>
    </xf>
    <xf numFmtId="0" fontId="7" fillId="7" borderId="4" xfId="3" applyFont="1" applyBorder="1" applyAlignment="1">
      <alignment horizontal="left" vertical="center" wrapText="1"/>
    </xf>
    <xf numFmtId="0" fontId="7" fillId="7" borderId="39" xfId="3" applyFont="1" applyBorder="1" applyAlignment="1">
      <alignment horizontal="left" vertical="center" wrapText="1"/>
    </xf>
    <xf numFmtId="0" fontId="12" fillId="7" borderId="44" xfId="3" applyFont="1" applyBorder="1" applyAlignment="1">
      <alignment horizontal="left" wrapText="1"/>
    </xf>
    <xf numFmtId="0" fontId="12" fillId="7" borderId="2" xfId="3" applyFont="1" applyBorder="1" applyAlignment="1">
      <alignment horizontal="left" wrapText="1"/>
    </xf>
    <xf numFmtId="0" fontId="12" fillId="7" borderId="29" xfId="3" applyFont="1" applyBorder="1" applyAlignment="1">
      <alignment horizontal="left" wrapText="1"/>
    </xf>
    <xf numFmtId="0" fontId="7" fillId="0" borderId="33" xfId="0" applyFont="1" applyFill="1" applyBorder="1" applyAlignment="1">
      <alignment wrapText="1"/>
    </xf>
    <xf numFmtId="0" fontId="3" fillId="0" borderId="0" xfId="0" applyFont="1" applyFill="1" applyBorder="1" applyAlignment="1">
      <alignment wrapText="1"/>
    </xf>
    <xf numFmtId="0" fontId="3" fillId="0" borderId="33" xfId="0" applyFont="1" applyFill="1" applyBorder="1" applyAlignment="1">
      <alignment wrapText="1"/>
    </xf>
    <xf numFmtId="0" fontId="7" fillId="7" borderId="22" xfId="3" applyFont="1" applyBorder="1" applyAlignment="1">
      <alignment horizontal="left" wrapText="1"/>
    </xf>
    <xf numFmtId="0" fontId="7" fillId="7" borderId="42" xfId="3" applyFont="1" applyBorder="1" applyAlignment="1">
      <alignment horizontal="left" wrapText="1"/>
    </xf>
    <xf numFmtId="0" fontId="7" fillId="7" borderId="41" xfId="3" applyFont="1" applyBorder="1" applyAlignment="1">
      <alignment horizontal="left" wrapText="1"/>
    </xf>
    <xf numFmtId="0" fontId="7" fillId="7" borderId="33" xfId="3" applyFont="1" applyBorder="1" applyAlignment="1">
      <alignment horizontal="left" wrapText="1"/>
    </xf>
    <xf numFmtId="0" fontId="7" fillId="7" borderId="0" xfId="3" applyFont="1" applyBorder="1" applyAlignment="1">
      <alignment horizontal="left" wrapText="1"/>
    </xf>
    <xf numFmtId="0" fontId="7" fillId="7" borderId="40" xfId="3" applyFont="1" applyBorder="1" applyAlignment="1">
      <alignment horizontal="left" wrapText="1"/>
    </xf>
    <xf numFmtId="0" fontId="7" fillId="7" borderId="24" xfId="3" applyFont="1" applyBorder="1" applyAlignment="1">
      <alignment horizontal="left" wrapText="1"/>
    </xf>
    <xf numFmtId="0" fontId="7" fillId="7" borderId="4" xfId="3" applyFont="1" applyBorder="1" applyAlignment="1">
      <alignment horizontal="left" wrapText="1"/>
    </xf>
    <xf numFmtId="0" fontId="7" fillId="7" borderId="39" xfId="3" applyFont="1" applyBorder="1" applyAlignment="1">
      <alignment horizontal="left" wrapText="1"/>
    </xf>
    <xf numFmtId="0" fontId="7" fillId="0" borderId="33" xfId="0" applyFont="1" applyFill="1" applyBorder="1" applyAlignment="1">
      <alignment horizontal="left" wrapText="1"/>
    </xf>
    <xf numFmtId="0" fontId="7" fillId="0" borderId="0" xfId="0" applyFont="1" applyFill="1" applyBorder="1" applyAlignment="1">
      <alignment horizontal="left" wrapText="1"/>
    </xf>
  </cellXfs>
  <cellStyles count="5">
    <cellStyle name="Comma" xfId="1" builtinId="3"/>
    <cellStyle name="No fill" xfId="4"/>
    <cellStyle name="Normal" xfId="0" builtinId="0"/>
    <cellStyle name="Percent" xfId="2" builtinId="5"/>
    <cellStyle name="Yellow fill" xfId="3"/>
  </cellStyles>
  <dxfs count="0"/>
  <tableStyles count="0" defaultTableStyle="TableStyleMedium9" defaultPivotStyle="PivotStyleLight16"/>
  <colors>
    <mruColors>
      <color rgb="FFFFCC99"/>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Sensitivity Analysis</a:t>
            </a:r>
          </a:p>
        </c:rich>
      </c:tx>
      <c:layout>
        <c:manualLayout>
          <c:xMode val="edge"/>
          <c:yMode val="edge"/>
          <c:x val="0.37397067607928408"/>
          <c:y val="3.4591194968553458E-2"/>
        </c:manualLayout>
      </c:layout>
      <c:spPr>
        <a:noFill/>
        <a:ln w="25400">
          <a:noFill/>
        </a:ln>
      </c:spPr>
    </c:title>
    <c:plotArea>
      <c:layout>
        <c:manualLayout>
          <c:layoutTarget val="inner"/>
          <c:xMode val="edge"/>
          <c:yMode val="edge"/>
          <c:x val="0.19275139063738073"/>
          <c:y val="0.21383713467083931"/>
          <c:w val="0.57950713805922038"/>
          <c:h val="0.56289481038353395"/>
        </c:manualLayout>
      </c:layout>
      <c:scatterChart>
        <c:scatterStyle val="smoothMarker"/>
        <c:ser>
          <c:idx val="0"/>
          <c:order val="0"/>
          <c:tx>
            <c:strRef>
              <c:f>'Mini Case'!$C$165</c:f>
              <c:strCache>
                <c:ptCount val="1"/>
                <c:pt idx="0">
                  <c:v>Cost per unit</c:v>
                </c:pt>
              </c:strCache>
            </c:strRef>
          </c:tx>
          <c:spPr>
            <a:ln w="38100">
              <a:solidFill>
                <a:srgbClr val="000080"/>
              </a:solidFill>
              <a:prstDash val="sysDash"/>
            </a:ln>
          </c:spPr>
          <c:marker>
            <c:symbol val="none"/>
          </c:marker>
          <c:dLbls>
            <c:dLbl>
              <c:idx val="0"/>
              <c:layout/>
              <c:dLblPos val="r"/>
              <c:showSerNam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EE94-402C-BCCC-7D17E6EE0370}"/>
                </c:ext>
              </c:extLst>
            </c:dLbl>
            <c:delete val="1"/>
            <c:extLst xmlns:c16r2="http://schemas.microsoft.com/office/drawing/2015/06/chart">
              <c:ext xmlns:c15="http://schemas.microsoft.com/office/drawing/2012/chart" uri="{CE6537A1-D6FC-4f65-9D91-7224C49458BB}">
                <c15:showLeaderLines val="0"/>
              </c:ext>
            </c:extLst>
          </c:dLbls>
          <c:xVal>
            <c:numRef>
              <c:f>'Mini Case'!$B$166:$B$170</c:f>
              <c:numCache>
                <c:formatCode>0%</c:formatCode>
                <c:ptCount val="5"/>
                <c:pt idx="0">
                  <c:v>-0.3</c:v>
                </c:pt>
                <c:pt idx="1">
                  <c:v>-0.15</c:v>
                </c:pt>
                <c:pt idx="2">
                  <c:v>0</c:v>
                </c:pt>
                <c:pt idx="3">
                  <c:v>0.15</c:v>
                </c:pt>
                <c:pt idx="4">
                  <c:v>0.3</c:v>
                </c:pt>
              </c:numCache>
            </c:numRef>
          </c:xVal>
          <c:yVal>
            <c:numRef>
              <c:f>'Mini Case'!$C$166:$C$170</c:f>
              <c:numCache>
                <c:formatCode>"$"#,##0</c:formatCode>
                <c:ptCount val="5"/>
              </c:numCache>
            </c:numRef>
          </c:yVal>
          <c:smooth val="1"/>
          <c:extLst xmlns:c16r2="http://schemas.microsoft.com/office/drawing/2015/06/chart">
            <c:ext xmlns:c16="http://schemas.microsoft.com/office/drawing/2014/chart" uri="{C3380CC4-5D6E-409C-BE32-E72D297353CC}">
              <c16:uniqueId val="{00000001-CB37-4433-9873-7B6C2498BCA9}"/>
            </c:ext>
          </c:extLst>
        </c:ser>
        <c:ser>
          <c:idx val="1"/>
          <c:order val="1"/>
          <c:tx>
            <c:v>Units Sold</c:v>
          </c:tx>
          <c:spPr>
            <a:ln w="38100">
              <a:solidFill>
                <a:srgbClr val="FF00FF"/>
              </a:solidFill>
              <a:prstDash val="lgDashDotDot"/>
            </a:ln>
          </c:spPr>
          <c:marker>
            <c:symbol val="none"/>
          </c:marker>
          <c:dLbls>
            <c:dLbl>
              <c:idx val="4"/>
              <c:layout/>
              <c:dLblPos val="r"/>
              <c:showSerNam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B37-4433-9873-7B6C2498BCA9}"/>
                </c:ext>
              </c:extLst>
            </c:dLbl>
            <c:delete val="1"/>
            <c:extLst xmlns:c16r2="http://schemas.microsoft.com/office/drawing/2015/06/chart">
              <c:ext xmlns:c15="http://schemas.microsoft.com/office/drawing/2012/chart" uri="{CE6537A1-D6FC-4f65-9D91-7224C49458BB}">
                <c15:showLeaderLines val="0"/>
              </c:ext>
            </c:extLst>
          </c:dLbls>
          <c:xVal>
            <c:numRef>
              <c:f>'Mini Case'!$B$166:$B$170</c:f>
              <c:numCache>
                <c:formatCode>0%</c:formatCode>
                <c:ptCount val="5"/>
                <c:pt idx="0">
                  <c:v>-0.3</c:v>
                </c:pt>
                <c:pt idx="1">
                  <c:v>-0.15</c:v>
                </c:pt>
                <c:pt idx="2">
                  <c:v>0</c:v>
                </c:pt>
                <c:pt idx="3">
                  <c:v>0.15</c:v>
                </c:pt>
                <c:pt idx="4">
                  <c:v>0.3</c:v>
                </c:pt>
              </c:numCache>
            </c:numRef>
          </c:xVal>
          <c:yVal>
            <c:numRef>
              <c:f>'Mini Case'!$D$166:$D$170</c:f>
              <c:numCache>
                <c:formatCode>"$"#,##0</c:formatCode>
                <c:ptCount val="5"/>
              </c:numCache>
            </c:numRef>
          </c:yVal>
          <c:smooth val="1"/>
          <c:extLst xmlns:c16r2="http://schemas.microsoft.com/office/drawing/2015/06/chart">
            <c:ext xmlns:c16="http://schemas.microsoft.com/office/drawing/2014/chart" uri="{C3380CC4-5D6E-409C-BE32-E72D297353CC}">
              <c16:uniqueId val="{00000003-CB37-4433-9873-7B6C2498BCA9}"/>
            </c:ext>
          </c:extLst>
        </c:ser>
        <c:ser>
          <c:idx val="2"/>
          <c:order val="2"/>
          <c:tx>
            <c:v>Salvage</c:v>
          </c:tx>
          <c:spPr>
            <a:ln w="38100">
              <a:solidFill>
                <a:srgbClr val="0000FF"/>
              </a:solidFill>
              <a:prstDash val="solid"/>
            </a:ln>
          </c:spPr>
          <c:marker>
            <c:symbol val="none"/>
          </c:marker>
          <c:dLbls>
            <c:dLbl>
              <c:idx val="4"/>
              <c:layout/>
              <c:showSerNam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B37-4433-9873-7B6C2498BCA9}"/>
                </c:ext>
              </c:extLst>
            </c:dLbl>
            <c:delete val="1"/>
            <c:extLst xmlns:c16r2="http://schemas.microsoft.com/office/drawing/2015/06/chart">
              <c:ext xmlns:c15="http://schemas.microsoft.com/office/drawing/2012/chart" uri="{CE6537A1-D6FC-4f65-9D91-7224C49458BB}">
                <c15:showLeaderLines val="0"/>
              </c:ext>
            </c:extLst>
          </c:dLbls>
          <c:xVal>
            <c:numRef>
              <c:f>'Mini Case'!$B$166:$B$170</c:f>
              <c:numCache>
                <c:formatCode>0%</c:formatCode>
                <c:ptCount val="5"/>
                <c:pt idx="0">
                  <c:v>-0.3</c:v>
                </c:pt>
                <c:pt idx="1">
                  <c:v>-0.15</c:v>
                </c:pt>
                <c:pt idx="2">
                  <c:v>0</c:v>
                </c:pt>
                <c:pt idx="3">
                  <c:v>0.15</c:v>
                </c:pt>
                <c:pt idx="4">
                  <c:v>0.3</c:v>
                </c:pt>
              </c:numCache>
            </c:numRef>
          </c:xVal>
          <c:yVal>
            <c:numRef>
              <c:f>'Mini Case'!$E$166:$E$170</c:f>
              <c:numCache>
                <c:formatCode>"$"#,##0</c:formatCode>
                <c:ptCount val="5"/>
              </c:numCache>
            </c:numRef>
          </c:yVal>
          <c:smooth val="1"/>
          <c:extLst xmlns:c16r2="http://schemas.microsoft.com/office/drawing/2015/06/chart">
            <c:ext xmlns:c16="http://schemas.microsoft.com/office/drawing/2014/chart" uri="{C3380CC4-5D6E-409C-BE32-E72D297353CC}">
              <c16:uniqueId val="{00000005-CB37-4433-9873-7B6C2498BCA9}"/>
            </c:ext>
          </c:extLst>
        </c:ser>
        <c:dLbls/>
        <c:axId val="80306944"/>
        <c:axId val="80308864"/>
      </c:scatterChart>
      <c:valAx>
        <c:axId val="80306944"/>
        <c:scaling>
          <c:orientation val="minMax"/>
          <c:max val="0.3000000000000001"/>
          <c:min val="-0.3000000000000001"/>
        </c:scaling>
        <c:axPos val="b"/>
        <c:title>
          <c:tx>
            <c:rich>
              <a:bodyPr/>
              <a:lstStyle/>
              <a:p>
                <a:pPr>
                  <a:defRPr sz="1050" b="1" i="0" u="none" strike="noStrike" baseline="0">
                    <a:solidFill>
                      <a:srgbClr val="000000"/>
                    </a:solidFill>
                    <a:latin typeface="Arial"/>
                    <a:ea typeface="Arial"/>
                    <a:cs typeface="Arial"/>
                  </a:defRPr>
                </a:pPr>
                <a:r>
                  <a:rPr lang="en-US"/>
                  <a:t>Deviation from Base-Case Value</a:t>
                </a:r>
              </a:p>
            </c:rich>
          </c:tx>
          <c:layout>
            <c:manualLayout>
              <c:xMode val="edge"/>
              <c:yMode val="edge"/>
              <c:x val="0.27689404663770739"/>
              <c:y val="0.86443649967383029"/>
            </c:manualLayout>
          </c:layout>
          <c:spPr>
            <a:noFill/>
            <a:ln w="25400">
              <a:noFill/>
            </a:ln>
          </c:spPr>
        </c:title>
        <c:numFmt formatCode="0%" sourceLinked="1"/>
        <c:tickLblPos val="low"/>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80308864"/>
        <c:crosses val="autoZero"/>
        <c:crossBetween val="midCat"/>
      </c:valAx>
      <c:valAx>
        <c:axId val="80308864"/>
        <c:scaling>
          <c:orientation val="minMax"/>
          <c:max val="140000"/>
          <c:min val="-20000"/>
        </c:scaling>
        <c:axPos val="l"/>
        <c:title>
          <c:tx>
            <c:rich>
              <a:bodyPr rot="0" vert="horz"/>
              <a:lstStyle/>
              <a:p>
                <a:pPr algn="ctr">
                  <a:defRPr sz="1050" b="1" i="0" u="none" strike="noStrike" baseline="0">
                    <a:solidFill>
                      <a:srgbClr val="000000"/>
                    </a:solidFill>
                    <a:latin typeface="Arial"/>
                    <a:ea typeface="Arial"/>
                    <a:cs typeface="Arial"/>
                  </a:defRPr>
                </a:pPr>
                <a:r>
                  <a:rPr lang="en-US"/>
                  <a:t>NPV ($)</a:t>
                </a:r>
              </a:p>
            </c:rich>
          </c:tx>
          <c:layout>
            <c:manualLayout>
              <c:xMode val="edge"/>
              <c:yMode val="edge"/>
              <c:x val="8.1034482758620768E-2"/>
              <c:y val="8.1761006289308172E-2"/>
            </c:manualLayout>
          </c:layout>
          <c:spPr>
            <a:noFill/>
            <a:ln w="25400">
              <a:noFill/>
            </a:ln>
          </c:spPr>
        </c:title>
        <c:numFmt formatCode="#,##0" sourceLinked="0"/>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80306944"/>
        <c:crossesAt val="-0.4"/>
        <c:crossBetween val="midCat"/>
        <c:majorUnit val="20000"/>
      </c:valAx>
      <c:spPr>
        <a:noFill/>
        <a:ln w="25400">
          <a:noFill/>
        </a:ln>
      </c:spPr>
    </c:plotArea>
    <c:plotVisOnly val="1"/>
    <c:dispBlanksAs val="gap"/>
  </c:chart>
  <c:spPr>
    <a:solidFill>
      <a:srgbClr val="FFFFCC"/>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5.3351573187414486E-2"/>
          <c:y val="0.18823556444675504"/>
          <c:w val="0.92749658002735869"/>
          <c:h val="0.6264714879243567"/>
        </c:manualLayout>
      </c:layout>
      <c:barChart>
        <c:barDir val="col"/>
        <c:grouping val="clustered"/>
        <c:ser>
          <c:idx val="2"/>
          <c:order val="0"/>
          <c:spPr>
            <a:solidFill>
              <a:srgbClr val="3366FF"/>
            </a:solidFill>
            <a:ln w="25400">
              <a:noFill/>
            </a:ln>
          </c:spPr>
          <c:cat>
            <c:numRef>
              <c:f>'Monte Carlo - not required fyi'!$J$191:$J$219</c:f>
              <c:numCache>
                <c:formatCode>"$"#,##0</c:formatCode>
                <c:ptCount val="29"/>
                <c:pt idx="0">
                  <c:v>-335746.08618091774</c:v>
                </c:pt>
                <c:pt idx="1">
                  <c:v>-311764.22288228077</c:v>
                </c:pt>
                <c:pt idx="2">
                  <c:v>-287782.35958364379</c:v>
                </c:pt>
                <c:pt idx="3">
                  <c:v>-263800.49628500681</c:v>
                </c:pt>
                <c:pt idx="4">
                  <c:v>-239818.6329863698</c:v>
                </c:pt>
                <c:pt idx="5">
                  <c:v>-215836.76968773283</c:v>
                </c:pt>
                <c:pt idx="6">
                  <c:v>-191854.90638909585</c:v>
                </c:pt>
                <c:pt idx="7">
                  <c:v>-167873.04309045887</c:v>
                </c:pt>
                <c:pt idx="8">
                  <c:v>-143891.17979182189</c:v>
                </c:pt>
                <c:pt idx="9">
                  <c:v>-119909.31649318492</c:v>
                </c:pt>
                <c:pt idx="10">
                  <c:v>-95927.453194547939</c:v>
                </c:pt>
                <c:pt idx="11">
                  <c:v>-71945.589895910962</c:v>
                </c:pt>
                <c:pt idx="12">
                  <c:v>-47963.72659727397</c:v>
                </c:pt>
                <c:pt idx="13">
                  <c:v>-23981.863298636985</c:v>
                </c:pt>
                <c:pt idx="14">
                  <c:v>0</c:v>
                </c:pt>
                <c:pt idx="15">
                  <c:v>23981.863298636985</c:v>
                </c:pt>
                <c:pt idx="16">
                  <c:v>47963.72659727397</c:v>
                </c:pt>
                <c:pt idx="17">
                  <c:v>71945.589895910962</c:v>
                </c:pt>
                <c:pt idx="18">
                  <c:v>95927.453194547939</c:v>
                </c:pt>
                <c:pt idx="19">
                  <c:v>119909.31649318492</c:v>
                </c:pt>
                <c:pt idx="20">
                  <c:v>143891.17979182189</c:v>
                </c:pt>
                <c:pt idx="21">
                  <c:v>167873.04309045887</c:v>
                </c:pt>
                <c:pt idx="22">
                  <c:v>191854.90638909585</c:v>
                </c:pt>
                <c:pt idx="23">
                  <c:v>215836.76968773283</c:v>
                </c:pt>
                <c:pt idx="24">
                  <c:v>239818.6329863698</c:v>
                </c:pt>
                <c:pt idx="25">
                  <c:v>263800.49628500681</c:v>
                </c:pt>
                <c:pt idx="26">
                  <c:v>287782.35958364379</c:v>
                </c:pt>
                <c:pt idx="27">
                  <c:v>311764.22288228077</c:v>
                </c:pt>
                <c:pt idx="28">
                  <c:v>335746.08618091774</c:v>
                </c:pt>
              </c:numCache>
            </c:numRef>
          </c:cat>
          <c:val>
            <c:numRef>
              <c:f>'Monte Carlo - not required fyi'!$L$191:$L$219</c:f>
              <c:numCache>
                <c:formatCode>0%</c:formatCode>
                <c:ptCount val="29"/>
                <c:pt idx="0">
                  <c:v>0</c:v>
                </c:pt>
                <c:pt idx="1">
                  <c:v>0</c:v>
                </c:pt>
                <c:pt idx="2">
                  <c:v>0</c:v>
                </c:pt>
                <c:pt idx="3">
                  <c:v>0</c:v>
                </c:pt>
                <c:pt idx="4">
                  <c:v>0</c:v>
                </c:pt>
                <c:pt idx="5">
                  <c:v>0</c:v>
                </c:pt>
                <c:pt idx="6">
                  <c:v>0.01</c:v>
                </c:pt>
                <c:pt idx="7">
                  <c:v>0.01</c:v>
                </c:pt>
                <c:pt idx="8">
                  <c:v>0</c:v>
                </c:pt>
                <c:pt idx="9">
                  <c:v>0.01</c:v>
                </c:pt>
                <c:pt idx="10">
                  <c:v>0.03</c:v>
                </c:pt>
                <c:pt idx="11">
                  <c:v>7.0000000000000007E-2</c:v>
                </c:pt>
                <c:pt idx="12">
                  <c:v>0.06</c:v>
                </c:pt>
                <c:pt idx="13">
                  <c:v>7.0000000000000007E-2</c:v>
                </c:pt>
                <c:pt idx="14">
                  <c:v>0.03</c:v>
                </c:pt>
                <c:pt idx="15">
                  <c:v>0.08</c:v>
                </c:pt>
                <c:pt idx="16">
                  <c:v>0.08</c:v>
                </c:pt>
                <c:pt idx="17">
                  <c:v>0.12</c:v>
                </c:pt>
                <c:pt idx="18">
                  <c:v>0.13</c:v>
                </c:pt>
                <c:pt idx="19">
                  <c:v>0.06</c:v>
                </c:pt>
                <c:pt idx="20">
                  <c:v>7.0000000000000007E-2</c:v>
                </c:pt>
                <c:pt idx="21">
                  <c:v>0.06</c:v>
                </c:pt>
                <c:pt idx="22">
                  <c:v>0.04</c:v>
                </c:pt>
                <c:pt idx="23">
                  <c:v>0</c:v>
                </c:pt>
                <c:pt idx="24">
                  <c:v>0.02</c:v>
                </c:pt>
                <c:pt idx="25">
                  <c:v>0.01</c:v>
                </c:pt>
                <c:pt idx="26">
                  <c:v>0.02</c:v>
                </c:pt>
                <c:pt idx="27">
                  <c:v>0.01</c:v>
                </c:pt>
                <c:pt idx="28">
                  <c:v>0.01</c:v>
                </c:pt>
              </c:numCache>
            </c:numRef>
          </c:val>
          <c:extLst xmlns:c16r2="http://schemas.microsoft.com/office/drawing/2015/06/chart">
            <c:ext xmlns:c16="http://schemas.microsoft.com/office/drawing/2014/chart" uri="{C3380CC4-5D6E-409C-BE32-E72D297353CC}">
              <c16:uniqueId val="{00000000-102C-41CC-B0EE-5A17D0E36D88}"/>
            </c:ext>
          </c:extLst>
        </c:ser>
        <c:dLbls/>
        <c:axId val="107543552"/>
        <c:axId val="107820160"/>
      </c:barChart>
      <c:catAx>
        <c:axId val="107543552"/>
        <c:scaling>
          <c:orientation val="minMax"/>
        </c:scaling>
        <c:axPos val="b"/>
        <c:title>
          <c:tx>
            <c:rich>
              <a:bodyPr/>
              <a:lstStyle/>
              <a:p>
                <a:pPr>
                  <a:defRPr sz="825" b="1" i="0" u="none" strike="noStrike" baseline="0">
                    <a:solidFill>
                      <a:srgbClr val="000000"/>
                    </a:solidFill>
                    <a:latin typeface="Arial"/>
                    <a:ea typeface="Arial"/>
                    <a:cs typeface="Arial"/>
                  </a:defRPr>
                </a:pPr>
                <a:r>
                  <a:rPr lang="en-US"/>
                  <a:t>NPV ($)</a:t>
                </a:r>
              </a:p>
            </c:rich>
          </c:tx>
          <c:layout>
            <c:manualLayout>
              <c:xMode val="edge"/>
              <c:yMode val="edge"/>
              <c:x val="0.80437756497948021"/>
              <c:y val="0.8911777504276055"/>
            </c:manualLayout>
          </c:layout>
          <c:spPr>
            <a:noFill/>
            <a:ln w="25400">
              <a:noFill/>
            </a:ln>
          </c:spPr>
        </c:title>
        <c:numFmt formatCode="#,##0_#_#_#" sourceLinked="0"/>
        <c:majorTickMark val="in"/>
        <c:tickLblPos val="nextTo"/>
        <c:spPr>
          <a:ln w="25400">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07820160"/>
        <c:crosses val="autoZero"/>
        <c:auto val="1"/>
        <c:lblAlgn val="ctr"/>
        <c:lblOffset val="100"/>
        <c:tickLblSkip val="7"/>
        <c:tickMarkSkip val="7"/>
      </c:catAx>
      <c:valAx>
        <c:axId val="107820160"/>
        <c:scaling>
          <c:orientation val="minMax"/>
        </c:scaling>
        <c:axPos val="l"/>
        <c:title>
          <c:tx>
            <c:rich>
              <a:bodyPr rot="0" vert="horz"/>
              <a:lstStyle/>
              <a:p>
                <a:pPr algn="ctr">
                  <a:defRPr sz="1025" b="1" i="0" u="none" strike="noStrike" baseline="0">
                    <a:solidFill>
                      <a:srgbClr val="000000"/>
                    </a:solidFill>
                    <a:latin typeface="Arial"/>
                    <a:ea typeface="Arial"/>
                    <a:cs typeface="Arial"/>
                  </a:defRPr>
                </a:pPr>
                <a:r>
                  <a:rPr lang="en-US"/>
                  <a:t>Probability</a:t>
                </a:r>
              </a:p>
            </c:rich>
          </c:tx>
          <c:layout>
            <c:manualLayout>
              <c:xMode val="edge"/>
              <c:yMode val="edge"/>
              <c:x val="0.43775649794801685"/>
              <c:y val="7.6470698056494299E-2"/>
            </c:manualLayout>
          </c:layout>
          <c:spPr>
            <a:noFill/>
            <a:ln w="25400">
              <a:noFill/>
            </a:ln>
          </c:spPr>
        </c:title>
        <c:numFmt formatCode="0%" sourceLinked="1"/>
        <c:majorTickMark val="none"/>
        <c:tickLblPos val="none"/>
        <c:spPr>
          <a:ln w="25400">
            <a:solidFill>
              <a:srgbClr val="000000"/>
            </a:solidFill>
            <a:prstDash val="solid"/>
          </a:ln>
        </c:spPr>
        <c:crossAx val="107543552"/>
        <c:crosses val="autoZero"/>
        <c:crossBetween val="between"/>
      </c:valAx>
      <c:spPr>
        <a:solidFill>
          <a:srgbClr val="FFFFCC"/>
        </a:solidFill>
        <a:ln w="25400">
          <a:noFill/>
        </a:ln>
      </c:spPr>
    </c:plotArea>
    <c:plotVisOnly val="1"/>
    <c:dispBlanksAs val="gap"/>
  </c:chart>
  <c:spPr>
    <a:solidFill>
      <a:srgbClr val="FFFFCC"/>
    </a:solidFill>
    <a:ln w="25400">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285750</xdr:colOff>
      <xdr:row>228</xdr:row>
      <xdr:rowOff>0</xdr:rowOff>
    </xdr:from>
    <xdr:to>
      <xdr:col>0</xdr:col>
      <xdr:colOff>285750</xdr:colOff>
      <xdr:row>228</xdr:row>
      <xdr:rowOff>0</xdr:rowOff>
    </xdr:to>
    <xdr:sp macro="" textlink="">
      <xdr:nvSpPr>
        <xdr:cNvPr id="33805" name="Line 12">
          <a:extLst>
            <a:ext uri="{FF2B5EF4-FFF2-40B4-BE49-F238E27FC236}">
              <a16:creationId xmlns:a16="http://schemas.microsoft.com/office/drawing/2014/main" xmlns="" id="{00000000-0008-0000-0000-00000D840000}"/>
            </a:ext>
          </a:extLst>
        </xdr:cNvPr>
        <xdr:cNvSpPr>
          <a:spLocks noChangeShapeType="1"/>
        </xdr:cNvSpPr>
      </xdr:nvSpPr>
      <xdr:spPr bwMode="auto">
        <a:xfrm flipH="1">
          <a:off x="285750" y="39233475"/>
          <a:ext cx="0" cy="0"/>
        </a:xfrm>
        <a:prstGeom prst="line">
          <a:avLst/>
        </a:prstGeom>
        <a:noFill/>
        <a:ln w="9525">
          <a:solidFill>
            <a:srgbClr val="000000"/>
          </a:solidFill>
          <a:round/>
          <a:headEnd/>
          <a:tailEnd/>
        </a:ln>
      </xdr:spPr>
    </xdr:sp>
    <xdr:clientData/>
  </xdr:twoCellAnchor>
  <xdr:twoCellAnchor>
    <xdr:from>
      <xdr:col>0</xdr:col>
      <xdr:colOff>285750</xdr:colOff>
      <xdr:row>228</xdr:row>
      <xdr:rowOff>0</xdr:rowOff>
    </xdr:from>
    <xdr:to>
      <xdr:col>0</xdr:col>
      <xdr:colOff>285750</xdr:colOff>
      <xdr:row>228</xdr:row>
      <xdr:rowOff>0</xdr:rowOff>
    </xdr:to>
    <xdr:sp macro="" textlink="">
      <xdr:nvSpPr>
        <xdr:cNvPr id="33806" name="Line 13">
          <a:extLst>
            <a:ext uri="{FF2B5EF4-FFF2-40B4-BE49-F238E27FC236}">
              <a16:creationId xmlns:a16="http://schemas.microsoft.com/office/drawing/2014/main" xmlns="" id="{00000000-0008-0000-0000-00000E840000}"/>
            </a:ext>
          </a:extLst>
        </xdr:cNvPr>
        <xdr:cNvSpPr>
          <a:spLocks noChangeShapeType="1"/>
        </xdr:cNvSpPr>
      </xdr:nvSpPr>
      <xdr:spPr bwMode="auto">
        <a:xfrm>
          <a:off x="285750" y="39233475"/>
          <a:ext cx="0" cy="0"/>
        </a:xfrm>
        <a:prstGeom prst="line">
          <a:avLst/>
        </a:prstGeom>
        <a:noFill/>
        <a:ln w="9525">
          <a:solidFill>
            <a:srgbClr val="000000"/>
          </a:solidFill>
          <a:round/>
          <a:headEnd/>
          <a:tailEnd/>
        </a:ln>
      </xdr:spPr>
    </xdr:sp>
    <xdr:clientData/>
  </xdr:twoCellAnchor>
  <xdr:twoCellAnchor>
    <xdr:from>
      <xdr:col>1</xdr:col>
      <xdr:colOff>285750</xdr:colOff>
      <xdr:row>228</xdr:row>
      <xdr:rowOff>0</xdr:rowOff>
    </xdr:from>
    <xdr:to>
      <xdr:col>1</xdr:col>
      <xdr:colOff>285750</xdr:colOff>
      <xdr:row>228</xdr:row>
      <xdr:rowOff>0</xdr:rowOff>
    </xdr:to>
    <xdr:sp macro="" textlink="">
      <xdr:nvSpPr>
        <xdr:cNvPr id="33807" name="Line 14">
          <a:extLst>
            <a:ext uri="{FF2B5EF4-FFF2-40B4-BE49-F238E27FC236}">
              <a16:creationId xmlns:a16="http://schemas.microsoft.com/office/drawing/2014/main" xmlns="" id="{00000000-0008-0000-0000-00000F840000}"/>
            </a:ext>
          </a:extLst>
        </xdr:cNvPr>
        <xdr:cNvSpPr>
          <a:spLocks noChangeShapeType="1"/>
        </xdr:cNvSpPr>
      </xdr:nvSpPr>
      <xdr:spPr bwMode="auto">
        <a:xfrm flipH="1">
          <a:off x="1000125" y="39233475"/>
          <a:ext cx="0" cy="0"/>
        </a:xfrm>
        <a:prstGeom prst="line">
          <a:avLst/>
        </a:prstGeom>
        <a:noFill/>
        <a:ln w="9525">
          <a:solidFill>
            <a:srgbClr val="000000"/>
          </a:solidFill>
          <a:round/>
          <a:headEnd/>
          <a:tailEnd/>
        </a:ln>
      </xdr:spPr>
    </xdr:sp>
    <xdr:clientData/>
  </xdr:twoCellAnchor>
  <xdr:twoCellAnchor>
    <xdr:from>
      <xdr:col>2</xdr:col>
      <xdr:colOff>285750</xdr:colOff>
      <xdr:row>228</xdr:row>
      <xdr:rowOff>0</xdr:rowOff>
    </xdr:from>
    <xdr:to>
      <xdr:col>2</xdr:col>
      <xdr:colOff>285750</xdr:colOff>
      <xdr:row>228</xdr:row>
      <xdr:rowOff>0</xdr:rowOff>
    </xdr:to>
    <xdr:sp macro="" textlink="">
      <xdr:nvSpPr>
        <xdr:cNvPr id="33808" name="Line 15">
          <a:extLst>
            <a:ext uri="{FF2B5EF4-FFF2-40B4-BE49-F238E27FC236}">
              <a16:creationId xmlns:a16="http://schemas.microsoft.com/office/drawing/2014/main" xmlns="" id="{00000000-0008-0000-0000-000010840000}"/>
            </a:ext>
          </a:extLst>
        </xdr:cNvPr>
        <xdr:cNvSpPr>
          <a:spLocks noChangeShapeType="1"/>
        </xdr:cNvSpPr>
      </xdr:nvSpPr>
      <xdr:spPr bwMode="auto">
        <a:xfrm flipH="1">
          <a:off x="1609725" y="39233475"/>
          <a:ext cx="0" cy="0"/>
        </a:xfrm>
        <a:prstGeom prst="line">
          <a:avLst/>
        </a:prstGeom>
        <a:noFill/>
        <a:ln w="9525">
          <a:solidFill>
            <a:srgbClr val="000000"/>
          </a:solidFill>
          <a:round/>
          <a:headEnd/>
          <a:tailEnd/>
        </a:ln>
      </xdr:spPr>
    </xdr:sp>
    <xdr:clientData/>
  </xdr:twoCellAnchor>
  <xdr:twoCellAnchor>
    <xdr:from>
      <xdr:col>3</xdr:col>
      <xdr:colOff>285750</xdr:colOff>
      <xdr:row>228</xdr:row>
      <xdr:rowOff>0</xdr:rowOff>
    </xdr:from>
    <xdr:to>
      <xdr:col>3</xdr:col>
      <xdr:colOff>285750</xdr:colOff>
      <xdr:row>228</xdr:row>
      <xdr:rowOff>0</xdr:rowOff>
    </xdr:to>
    <xdr:sp macro="" textlink="">
      <xdr:nvSpPr>
        <xdr:cNvPr id="33809" name="Line 16">
          <a:extLst>
            <a:ext uri="{FF2B5EF4-FFF2-40B4-BE49-F238E27FC236}">
              <a16:creationId xmlns:a16="http://schemas.microsoft.com/office/drawing/2014/main" xmlns="" id="{00000000-0008-0000-0000-000011840000}"/>
            </a:ext>
          </a:extLst>
        </xdr:cNvPr>
        <xdr:cNvSpPr>
          <a:spLocks noChangeShapeType="1"/>
        </xdr:cNvSpPr>
      </xdr:nvSpPr>
      <xdr:spPr bwMode="auto">
        <a:xfrm flipH="1">
          <a:off x="2314575" y="39233475"/>
          <a:ext cx="0" cy="0"/>
        </a:xfrm>
        <a:prstGeom prst="line">
          <a:avLst/>
        </a:prstGeom>
        <a:noFill/>
        <a:ln w="9525">
          <a:solidFill>
            <a:srgbClr val="000000"/>
          </a:solidFill>
          <a:round/>
          <a:headEnd/>
          <a:tailEnd/>
        </a:ln>
      </xdr:spPr>
    </xdr:sp>
    <xdr:clientData/>
  </xdr:twoCellAnchor>
  <xdr:twoCellAnchor>
    <xdr:from>
      <xdr:col>4</xdr:col>
      <xdr:colOff>285750</xdr:colOff>
      <xdr:row>228</xdr:row>
      <xdr:rowOff>0</xdr:rowOff>
    </xdr:from>
    <xdr:to>
      <xdr:col>4</xdr:col>
      <xdr:colOff>285750</xdr:colOff>
      <xdr:row>228</xdr:row>
      <xdr:rowOff>0</xdr:rowOff>
    </xdr:to>
    <xdr:sp macro="" textlink="">
      <xdr:nvSpPr>
        <xdr:cNvPr id="33810" name="Line 17">
          <a:extLst>
            <a:ext uri="{FF2B5EF4-FFF2-40B4-BE49-F238E27FC236}">
              <a16:creationId xmlns:a16="http://schemas.microsoft.com/office/drawing/2014/main" xmlns="" id="{00000000-0008-0000-0000-000012840000}"/>
            </a:ext>
          </a:extLst>
        </xdr:cNvPr>
        <xdr:cNvSpPr>
          <a:spLocks noChangeShapeType="1"/>
        </xdr:cNvSpPr>
      </xdr:nvSpPr>
      <xdr:spPr bwMode="auto">
        <a:xfrm flipH="1">
          <a:off x="3028950" y="39233475"/>
          <a:ext cx="0" cy="0"/>
        </a:xfrm>
        <a:prstGeom prst="line">
          <a:avLst/>
        </a:prstGeom>
        <a:noFill/>
        <a:ln w="9525">
          <a:solidFill>
            <a:srgbClr val="000000"/>
          </a:solidFill>
          <a:round/>
          <a:headEnd/>
          <a:tailEnd/>
        </a:ln>
      </xdr:spPr>
    </xdr:sp>
    <xdr:clientData/>
  </xdr:twoCellAnchor>
  <xdr:twoCellAnchor>
    <xdr:from>
      <xdr:col>1</xdr:col>
      <xdr:colOff>285750</xdr:colOff>
      <xdr:row>228</xdr:row>
      <xdr:rowOff>0</xdr:rowOff>
    </xdr:from>
    <xdr:to>
      <xdr:col>1</xdr:col>
      <xdr:colOff>285750</xdr:colOff>
      <xdr:row>228</xdr:row>
      <xdr:rowOff>0</xdr:rowOff>
    </xdr:to>
    <xdr:sp macro="" textlink="">
      <xdr:nvSpPr>
        <xdr:cNvPr id="33811" name="Line 18">
          <a:extLst>
            <a:ext uri="{FF2B5EF4-FFF2-40B4-BE49-F238E27FC236}">
              <a16:creationId xmlns:a16="http://schemas.microsoft.com/office/drawing/2014/main" xmlns="" id="{00000000-0008-0000-0000-000013840000}"/>
            </a:ext>
          </a:extLst>
        </xdr:cNvPr>
        <xdr:cNvSpPr>
          <a:spLocks noChangeShapeType="1"/>
        </xdr:cNvSpPr>
      </xdr:nvSpPr>
      <xdr:spPr bwMode="auto">
        <a:xfrm>
          <a:off x="1000125" y="39233475"/>
          <a:ext cx="0" cy="0"/>
        </a:xfrm>
        <a:prstGeom prst="line">
          <a:avLst/>
        </a:prstGeom>
        <a:noFill/>
        <a:ln w="9525">
          <a:solidFill>
            <a:srgbClr val="000000"/>
          </a:solidFill>
          <a:round/>
          <a:headEnd/>
          <a:tailEnd/>
        </a:ln>
      </xdr:spPr>
    </xdr:sp>
    <xdr:clientData/>
  </xdr:twoCellAnchor>
  <xdr:twoCellAnchor>
    <xdr:from>
      <xdr:col>2</xdr:col>
      <xdr:colOff>285750</xdr:colOff>
      <xdr:row>228</xdr:row>
      <xdr:rowOff>0</xdr:rowOff>
    </xdr:from>
    <xdr:to>
      <xdr:col>2</xdr:col>
      <xdr:colOff>285750</xdr:colOff>
      <xdr:row>228</xdr:row>
      <xdr:rowOff>0</xdr:rowOff>
    </xdr:to>
    <xdr:sp macro="" textlink="">
      <xdr:nvSpPr>
        <xdr:cNvPr id="33812" name="Line 19">
          <a:extLst>
            <a:ext uri="{FF2B5EF4-FFF2-40B4-BE49-F238E27FC236}">
              <a16:creationId xmlns:a16="http://schemas.microsoft.com/office/drawing/2014/main" xmlns="" id="{00000000-0008-0000-0000-000014840000}"/>
            </a:ext>
          </a:extLst>
        </xdr:cNvPr>
        <xdr:cNvSpPr>
          <a:spLocks noChangeShapeType="1"/>
        </xdr:cNvSpPr>
      </xdr:nvSpPr>
      <xdr:spPr bwMode="auto">
        <a:xfrm>
          <a:off x="1609725" y="39233475"/>
          <a:ext cx="0" cy="0"/>
        </a:xfrm>
        <a:prstGeom prst="line">
          <a:avLst/>
        </a:prstGeom>
        <a:noFill/>
        <a:ln w="9525">
          <a:solidFill>
            <a:srgbClr val="000000"/>
          </a:solidFill>
          <a:round/>
          <a:headEnd/>
          <a:tailEnd/>
        </a:ln>
      </xdr:spPr>
    </xdr:sp>
    <xdr:clientData/>
  </xdr:twoCellAnchor>
  <xdr:twoCellAnchor>
    <xdr:from>
      <xdr:col>3</xdr:col>
      <xdr:colOff>285750</xdr:colOff>
      <xdr:row>228</xdr:row>
      <xdr:rowOff>0</xdr:rowOff>
    </xdr:from>
    <xdr:to>
      <xdr:col>3</xdr:col>
      <xdr:colOff>285750</xdr:colOff>
      <xdr:row>228</xdr:row>
      <xdr:rowOff>0</xdr:rowOff>
    </xdr:to>
    <xdr:sp macro="" textlink="">
      <xdr:nvSpPr>
        <xdr:cNvPr id="33813" name="Line 20">
          <a:extLst>
            <a:ext uri="{FF2B5EF4-FFF2-40B4-BE49-F238E27FC236}">
              <a16:creationId xmlns:a16="http://schemas.microsoft.com/office/drawing/2014/main" xmlns="" id="{00000000-0008-0000-0000-000015840000}"/>
            </a:ext>
          </a:extLst>
        </xdr:cNvPr>
        <xdr:cNvSpPr>
          <a:spLocks noChangeShapeType="1"/>
        </xdr:cNvSpPr>
      </xdr:nvSpPr>
      <xdr:spPr bwMode="auto">
        <a:xfrm>
          <a:off x="2314575" y="39233475"/>
          <a:ext cx="0" cy="0"/>
        </a:xfrm>
        <a:prstGeom prst="line">
          <a:avLst/>
        </a:prstGeom>
        <a:noFill/>
        <a:ln w="9525">
          <a:solidFill>
            <a:srgbClr val="000000"/>
          </a:solidFill>
          <a:round/>
          <a:headEnd/>
          <a:tailEnd/>
        </a:ln>
      </xdr:spPr>
    </xdr:sp>
    <xdr:clientData/>
  </xdr:twoCellAnchor>
  <xdr:twoCellAnchor>
    <xdr:from>
      <xdr:col>1</xdr:col>
      <xdr:colOff>285750</xdr:colOff>
      <xdr:row>228</xdr:row>
      <xdr:rowOff>0</xdr:rowOff>
    </xdr:from>
    <xdr:to>
      <xdr:col>1</xdr:col>
      <xdr:colOff>285750</xdr:colOff>
      <xdr:row>228</xdr:row>
      <xdr:rowOff>0</xdr:rowOff>
    </xdr:to>
    <xdr:sp macro="" textlink="">
      <xdr:nvSpPr>
        <xdr:cNvPr id="33814" name="Line 21">
          <a:extLst>
            <a:ext uri="{FF2B5EF4-FFF2-40B4-BE49-F238E27FC236}">
              <a16:creationId xmlns:a16="http://schemas.microsoft.com/office/drawing/2014/main" xmlns="" id="{00000000-0008-0000-0000-000016840000}"/>
            </a:ext>
          </a:extLst>
        </xdr:cNvPr>
        <xdr:cNvSpPr>
          <a:spLocks noChangeShapeType="1"/>
        </xdr:cNvSpPr>
      </xdr:nvSpPr>
      <xdr:spPr bwMode="auto">
        <a:xfrm flipH="1">
          <a:off x="1000125" y="39233475"/>
          <a:ext cx="0" cy="0"/>
        </a:xfrm>
        <a:prstGeom prst="line">
          <a:avLst/>
        </a:prstGeom>
        <a:noFill/>
        <a:ln w="9525">
          <a:solidFill>
            <a:srgbClr val="000000"/>
          </a:solidFill>
          <a:round/>
          <a:headEnd/>
          <a:tailEnd/>
        </a:ln>
      </xdr:spPr>
    </xdr:sp>
    <xdr:clientData/>
  </xdr:twoCellAnchor>
  <xdr:twoCellAnchor>
    <xdr:from>
      <xdr:col>2</xdr:col>
      <xdr:colOff>285750</xdr:colOff>
      <xdr:row>228</xdr:row>
      <xdr:rowOff>0</xdr:rowOff>
    </xdr:from>
    <xdr:to>
      <xdr:col>2</xdr:col>
      <xdr:colOff>285750</xdr:colOff>
      <xdr:row>228</xdr:row>
      <xdr:rowOff>0</xdr:rowOff>
    </xdr:to>
    <xdr:sp macro="" textlink="">
      <xdr:nvSpPr>
        <xdr:cNvPr id="33815" name="Line 22">
          <a:extLst>
            <a:ext uri="{FF2B5EF4-FFF2-40B4-BE49-F238E27FC236}">
              <a16:creationId xmlns:a16="http://schemas.microsoft.com/office/drawing/2014/main" xmlns="" id="{00000000-0008-0000-0000-000017840000}"/>
            </a:ext>
          </a:extLst>
        </xdr:cNvPr>
        <xdr:cNvSpPr>
          <a:spLocks noChangeShapeType="1"/>
        </xdr:cNvSpPr>
      </xdr:nvSpPr>
      <xdr:spPr bwMode="auto">
        <a:xfrm flipH="1">
          <a:off x="1609725" y="39233475"/>
          <a:ext cx="0" cy="0"/>
        </a:xfrm>
        <a:prstGeom prst="line">
          <a:avLst/>
        </a:prstGeom>
        <a:noFill/>
        <a:ln w="9525">
          <a:solidFill>
            <a:srgbClr val="000000"/>
          </a:solidFill>
          <a:round/>
          <a:headEnd/>
          <a:tailEnd/>
        </a:ln>
      </xdr:spPr>
    </xdr:sp>
    <xdr:clientData/>
  </xdr:twoCellAnchor>
  <xdr:twoCellAnchor>
    <xdr:from>
      <xdr:col>3</xdr:col>
      <xdr:colOff>285750</xdr:colOff>
      <xdr:row>228</xdr:row>
      <xdr:rowOff>0</xdr:rowOff>
    </xdr:from>
    <xdr:to>
      <xdr:col>3</xdr:col>
      <xdr:colOff>285750</xdr:colOff>
      <xdr:row>228</xdr:row>
      <xdr:rowOff>0</xdr:rowOff>
    </xdr:to>
    <xdr:sp macro="" textlink="">
      <xdr:nvSpPr>
        <xdr:cNvPr id="33816" name="Line 23">
          <a:extLst>
            <a:ext uri="{FF2B5EF4-FFF2-40B4-BE49-F238E27FC236}">
              <a16:creationId xmlns:a16="http://schemas.microsoft.com/office/drawing/2014/main" xmlns="" id="{00000000-0008-0000-0000-000018840000}"/>
            </a:ext>
          </a:extLst>
        </xdr:cNvPr>
        <xdr:cNvSpPr>
          <a:spLocks noChangeShapeType="1"/>
        </xdr:cNvSpPr>
      </xdr:nvSpPr>
      <xdr:spPr bwMode="auto">
        <a:xfrm flipH="1">
          <a:off x="2314575" y="39233475"/>
          <a:ext cx="0" cy="0"/>
        </a:xfrm>
        <a:prstGeom prst="line">
          <a:avLst/>
        </a:prstGeom>
        <a:noFill/>
        <a:ln w="9525">
          <a:solidFill>
            <a:srgbClr val="000000"/>
          </a:solidFill>
          <a:round/>
          <a:headEnd/>
          <a:tailEnd/>
        </a:ln>
      </xdr:spPr>
    </xdr:sp>
    <xdr:clientData/>
  </xdr:twoCellAnchor>
  <xdr:twoCellAnchor>
    <xdr:from>
      <xdr:col>1</xdr:col>
      <xdr:colOff>285750</xdr:colOff>
      <xdr:row>228</xdr:row>
      <xdr:rowOff>0</xdr:rowOff>
    </xdr:from>
    <xdr:to>
      <xdr:col>1</xdr:col>
      <xdr:colOff>285750</xdr:colOff>
      <xdr:row>228</xdr:row>
      <xdr:rowOff>0</xdr:rowOff>
    </xdr:to>
    <xdr:sp macro="" textlink="">
      <xdr:nvSpPr>
        <xdr:cNvPr id="33817" name="Line 24">
          <a:extLst>
            <a:ext uri="{FF2B5EF4-FFF2-40B4-BE49-F238E27FC236}">
              <a16:creationId xmlns:a16="http://schemas.microsoft.com/office/drawing/2014/main" xmlns="" id="{00000000-0008-0000-0000-000019840000}"/>
            </a:ext>
          </a:extLst>
        </xdr:cNvPr>
        <xdr:cNvSpPr>
          <a:spLocks noChangeShapeType="1"/>
        </xdr:cNvSpPr>
      </xdr:nvSpPr>
      <xdr:spPr bwMode="auto">
        <a:xfrm>
          <a:off x="1000125" y="39233475"/>
          <a:ext cx="0" cy="0"/>
        </a:xfrm>
        <a:prstGeom prst="line">
          <a:avLst/>
        </a:prstGeom>
        <a:noFill/>
        <a:ln w="9525">
          <a:solidFill>
            <a:srgbClr val="000000"/>
          </a:solidFill>
          <a:round/>
          <a:headEnd/>
          <a:tailEnd/>
        </a:ln>
      </xdr:spPr>
    </xdr:sp>
    <xdr:clientData/>
  </xdr:twoCellAnchor>
  <xdr:twoCellAnchor>
    <xdr:from>
      <xdr:col>1</xdr:col>
      <xdr:colOff>285750</xdr:colOff>
      <xdr:row>228</xdr:row>
      <xdr:rowOff>0</xdr:rowOff>
    </xdr:from>
    <xdr:to>
      <xdr:col>1</xdr:col>
      <xdr:colOff>285750</xdr:colOff>
      <xdr:row>228</xdr:row>
      <xdr:rowOff>0</xdr:rowOff>
    </xdr:to>
    <xdr:sp macro="" textlink="">
      <xdr:nvSpPr>
        <xdr:cNvPr id="33818" name="Line 25">
          <a:extLst>
            <a:ext uri="{FF2B5EF4-FFF2-40B4-BE49-F238E27FC236}">
              <a16:creationId xmlns:a16="http://schemas.microsoft.com/office/drawing/2014/main" xmlns="" id="{00000000-0008-0000-0000-00001A840000}"/>
            </a:ext>
          </a:extLst>
        </xdr:cNvPr>
        <xdr:cNvSpPr>
          <a:spLocks noChangeShapeType="1"/>
        </xdr:cNvSpPr>
      </xdr:nvSpPr>
      <xdr:spPr bwMode="auto">
        <a:xfrm flipH="1">
          <a:off x="1000125" y="39233475"/>
          <a:ext cx="0" cy="0"/>
        </a:xfrm>
        <a:prstGeom prst="line">
          <a:avLst/>
        </a:prstGeom>
        <a:noFill/>
        <a:ln w="9525">
          <a:solidFill>
            <a:srgbClr val="000000"/>
          </a:solidFill>
          <a:round/>
          <a:headEnd/>
          <a:tailEnd/>
        </a:ln>
      </xdr:spPr>
    </xdr:sp>
    <xdr:clientData/>
  </xdr:twoCellAnchor>
  <xdr:twoCellAnchor>
    <xdr:from>
      <xdr:col>0</xdr:col>
      <xdr:colOff>285750</xdr:colOff>
      <xdr:row>228</xdr:row>
      <xdr:rowOff>0</xdr:rowOff>
    </xdr:from>
    <xdr:to>
      <xdr:col>0</xdr:col>
      <xdr:colOff>285750</xdr:colOff>
      <xdr:row>228</xdr:row>
      <xdr:rowOff>0</xdr:rowOff>
    </xdr:to>
    <xdr:sp macro="" textlink="">
      <xdr:nvSpPr>
        <xdr:cNvPr id="33819" name="Line 26">
          <a:extLst>
            <a:ext uri="{FF2B5EF4-FFF2-40B4-BE49-F238E27FC236}">
              <a16:creationId xmlns:a16="http://schemas.microsoft.com/office/drawing/2014/main" xmlns="" id="{00000000-0008-0000-0000-00001B840000}"/>
            </a:ext>
          </a:extLst>
        </xdr:cNvPr>
        <xdr:cNvSpPr>
          <a:spLocks noChangeShapeType="1"/>
        </xdr:cNvSpPr>
      </xdr:nvSpPr>
      <xdr:spPr bwMode="auto">
        <a:xfrm>
          <a:off x="285750" y="39233475"/>
          <a:ext cx="0" cy="0"/>
        </a:xfrm>
        <a:prstGeom prst="line">
          <a:avLst/>
        </a:prstGeom>
        <a:noFill/>
        <a:ln w="9525">
          <a:solidFill>
            <a:srgbClr val="000000"/>
          </a:solidFill>
          <a:round/>
          <a:headEnd/>
          <a:tailEnd/>
        </a:ln>
      </xdr:spPr>
    </xdr:sp>
    <xdr:clientData/>
  </xdr:twoCellAnchor>
  <xdr:twoCellAnchor>
    <xdr:from>
      <xdr:col>0</xdr:col>
      <xdr:colOff>285750</xdr:colOff>
      <xdr:row>228</xdr:row>
      <xdr:rowOff>0</xdr:rowOff>
    </xdr:from>
    <xdr:to>
      <xdr:col>0</xdr:col>
      <xdr:colOff>285750</xdr:colOff>
      <xdr:row>228</xdr:row>
      <xdr:rowOff>0</xdr:rowOff>
    </xdr:to>
    <xdr:sp macro="" textlink="">
      <xdr:nvSpPr>
        <xdr:cNvPr id="33820" name="Line 27">
          <a:extLst>
            <a:ext uri="{FF2B5EF4-FFF2-40B4-BE49-F238E27FC236}">
              <a16:creationId xmlns:a16="http://schemas.microsoft.com/office/drawing/2014/main" xmlns="" id="{00000000-0008-0000-0000-00001C840000}"/>
            </a:ext>
          </a:extLst>
        </xdr:cNvPr>
        <xdr:cNvSpPr>
          <a:spLocks noChangeShapeType="1"/>
        </xdr:cNvSpPr>
      </xdr:nvSpPr>
      <xdr:spPr bwMode="auto">
        <a:xfrm flipH="1">
          <a:off x="285750" y="39233475"/>
          <a:ext cx="0" cy="0"/>
        </a:xfrm>
        <a:prstGeom prst="line">
          <a:avLst/>
        </a:prstGeom>
        <a:noFill/>
        <a:ln w="9525">
          <a:solidFill>
            <a:srgbClr val="000000"/>
          </a:solidFill>
          <a:round/>
          <a:headEnd/>
          <a:tailEnd/>
        </a:ln>
      </xdr:spPr>
    </xdr:sp>
    <xdr:clientData/>
  </xdr:twoCellAnchor>
  <xdr:twoCellAnchor>
    <xdr:from>
      <xdr:col>2</xdr:col>
      <xdr:colOff>285750</xdr:colOff>
      <xdr:row>228</xdr:row>
      <xdr:rowOff>0</xdr:rowOff>
    </xdr:from>
    <xdr:to>
      <xdr:col>2</xdr:col>
      <xdr:colOff>285750</xdr:colOff>
      <xdr:row>228</xdr:row>
      <xdr:rowOff>0</xdr:rowOff>
    </xdr:to>
    <xdr:sp macro="" textlink="">
      <xdr:nvSpPr>
        <xdr:cNvPr id="33821" name="Line 28">
          <a:extLst>
            <a:ext uri="{FF2B5EF4-FFF2-40B4-BE49-F238E27FC236}">
              <a16:creationId xmlns:a16="http://schemas.microsoft.com/office/drawing/2014/main" xmlns="" id="{00000000-0008-0000-0000-00001D840000}"/>
            </a:ext>
          </a:extLst>
        </xdr:cNvPr>
        <xdr:cNvSpPr>
          <a:spLocks noChangeShapeType="1"/>
        </xdr:cNvSpPr>
      </xdr:nvSpPr>
      <xdr:spPr bwMode="auto">
        <a:xfrm>
          <a:off x="1609725" y="39233475"/>
          <a:ext cx="0" cy="0"/>
        </a:xfrm>
        <a:prstGeom prst="line">
          <a:avLst/>
        </a:prstGeom>
        <a:noFill/>
        <a:ln w="9525">
          <a:solidFill>
            <a:srgbClr val="000000"/>
          </a:solidFill>
          <a:round/>
          <a:headEnd/>
          <a:tailEnd/>
        </a:ln>
      </xdr:spPr>
    </xdr:sp>
    <xdr:clientData/>
  </xdr:twoCellAnchor>
  <xdr:twoCellAnchor>
    <xdr:from>
      <xdr:col>2</xdr:col>
      <xdr:colOff>285750</xdr:colOff>
      <xdr:row>228</xdr:row>
      <xdr:rowOff>0</xdr:rowOff>
    </xdr:from>
    <xdr:to>
      <xdr:col>2</xdr:col>
      <xdr:colOff>285750</xdr:colOff>
      <xdr:row>228</xdr:row>
      <xdr:rowOff>0</xdr:rowOff>
    </xdr:to>
    <xdr:sp macro="" textlink="">
      <xdr:nvSpPr>
        <xdr:cNvPr id="33822" name="Line 29">
          <a:extLst>
            <a:ext uri="{FF2B5EF4-FFF2-40B4-BE49-F238E27FC236}">
              <a16:creationId xmlns:a16="http://schemas.microsoft.com/office/drawing/2014/main" xmlns="" id="{00000000-0008-0000-0000-00001E840000}"/>
            </a:ext>
          </a:extLst>
        </xdr:cNvPr>
        <xdr:cNvSpPr>
          <a:spLocks noChangeShapeType="1"/>
        </xdr:cNvSpPr>
      </xdr:nvSpPr>
      <xdr:spPr bwMode="auto">
        <a:xfrm flipH="1">
          <a:off x="1609725" y="39233475"/>
          <a:ext cx="0" cy="0"/>
        </a:xfrm>
        <a:prstGeom prst="line">
          <a:avLst/>
        </a:prstGeom>
        <a:noFill/>
        <a:ln w="9525">
          <a:solidFill>
            <a:srgbClr val="000000"/>
          </a:solidFill>
          <a:round/>
          <a:headEnd/>
          <a:tailEnd/>
        </a:ln>
      </xdr:spPr>
    </xdr:sp>
    <xdr:clientData/>
  </xdr:twoCellAnchor>
  <xdr:twoCellAnchor>
    <xdr:from>
      <xdr:col>3</xdr:col>
      <xdr:colOff>285750</xdr:colOff>
      <xdr:row>228</xdr:row>
      <xdr:rowOff>0</xdr:rowOff>
    </xdr:from>
    <xdr:to>
      <xdr:col>3</xdr:col>
      <xdr:colOff>285750</xdr:colOff>
      <xdr:row>228</xdr:row>
      <xdr:rowOff>0</xdr:rowOff>
    </xdr:to>
    <xdr:sp macro="" textlink="">
      <xdr:nvSpPr>
        <xdr:cNvPr id="33823" name="Line 30">
          <a:extLst>
            <a:ext uri="{FF2B5EF4-FFF2-40B4-BE49-F238E27FC236}">
              <a16:creationId xmlns:a16="http://schemas.microsoft.com/office/drawing/2014/main" xmlns="" id="{00000000-0008-0000-0000-00001F840000}"/>
            </a:ext>
          </a:extLst>
        </xdr:cNvPr>
        <xdr:cNvSpPr>
          <a:spLocks noChangeShapeType="1"/>
        </xdr:cNvSpPr>
      </xdr:nvSpPr>
      <xdr:spPr bwMode="auto">
        <a:xfrm>
          <a:off x="2314575" y="39233475"/>
          <a:ext cx="0" cy="0"/>
        </a:xfrm>
        <a:prstGeom prst="line">
          <a:avLst/>
        </a:prstGeom>
        <a:noFill/>
        <a:ln w="9525">
          <a:solidFill>
            <a:srgbClr val="000000"/>
          </a:solidFill>
          <a:round/>
          <a:headEnd/>
          <a:tailEnd/>
        </a:ln>
      </xdr:spPr>
    </xdr:sp>
    <xdr:clientData/>
  </xdr:twoCellAnchor>
  <xdr:twoCellAnchor>
    <xdr:from>
      <xdr:col>3</xdr:col>
      <xdr:colOff>285750</xdr:colOff>
      <xdr:row>228</xdr:row>
      <xdr:rowOff>0</xdr:rowOff>
    </xdr:from>
    <xdr:to>
      <xdr:col>3</xdr:col>
      <xdr:colOff>285750</xdr:colOff>
      <xdr:row>228</xdr:row>
      <xdr:rowOff>0</xdr:rowOff>
    </xdr:to>
    <xdr:sp macro="" textlink="">
      <xdr:nvSpPr>
        <xdr:cNvPr id="33824" name="Line 31">
          <a:extLst>
            <a:ext uri="{FF2B5EF4-FFF2-40B4-BE49-F238E27FC236}">
              <a16:creationId xmlns:a16="http://schemas.microsoft.com/office/drawing/2014/main" xmlns="" id="{00000000-0008-0000-0000-000020840000}"/>
            </a:ext>
          </a:extLst>
        </xdr:cNvPr>
        <xdr:cNvSpPr>
          <a:spLocks noChangeShapeType="1"/>
        </xdr:cNvSpPr>
      </xdr:nvSpPr>
      <xdr:spPr bwMode="auto">
        <a:xfrm flipH="1">
          <a:off x="2314575" y="39233475"/>
          <a:ext cx="0" cy="0"/>
        </a:xfrm>
        <a:prstGeom prst="line">
          <a:avLst/>
        </a:prstGeom>
        <a:noFill/>
        <a:ln w="9525">
          <a:solidFill>
            <a:srgbClr val="000000"/>
          </a:solidFill>
          <a:round/>
          <a:headEnd/>
          <a:tailEnd/>
        </a:ln>
      </xdr:spPr>
    </xdr:sp>
    <xdr:clientData/>
  </xdr:twoCellAnchor>
  <xdr:twoCellAnchor>
    <xdr:from>
      <xdr:col>4</xdr:col>
      <xdr:colOff>285750</xdr:colOff>
      <xdr:row>228</xdr:row>
      <xdr:rowOff>0</xdr:rowOff>
    </xdr:from>
    <xdr:to>
      <xdr:col>4</xdr:col>
      <xdr:colOff>285750</xdr:colOff>
      <xdr:row>228</xdr:row>
      <xdr:rowOff>0</xdr:rowOff>
    </xdr:to>
    <xdr:sp macro="" textlink="">
      <xdr:nvSpPr>
        <xdr:cNvPr id="33825" name="Line 32">
          <a:extLst>
            <a:ext uri="{FF2B5EF4-FFF2-40B4-BE49-F238E27FC236}">
              <a16:creationId xmlns:a16="http://schemas.microsoft.com/office/drawing/2014/main" xmlns="" id="{00000000-0008-0000-0000-000021840000}"/>
            </a:ext>
          </a:extLst>
        </xdr:cNvPr>
        <xdr:cNvSpPr>
          <a:spLocks noChangeShapeType="1"/>
        </xdr:cNvSpPr>
      </xdr:nvSpPr>
      <xdr:spPr bwMode="auto">
        <a:xfrm>
          <a:off x="3028950" y="39233475"/>
          <a:ext cx="0" cy="0"/>
        </a:xfrm>
        <a:prstGeom prst="line">
          <a:avLst/>
        </a:prstGeom>
        <a:noFill/>
        <a:ln w="9525">
          <a:solidFill>
            <a:srgbClr val="000000"/>
          </a:solidFill>
          <a:round/>
          <a:headEnd/>
          <a:tailEnd/>
        </a:ln>
      </xdr:spPr>
    </xdr:sp>
    <xdr:clientData/>
  </xdr:twoCellAnchor>
  <xdr:twoCellAnchor>
    <xdr:from>
      <xdr:col>4</xdr:col>
      <xdr:colOff>285750</xdr:colOff>
      <xdr:row>228</xdr:row>
      <xdr:rowOff>0</xdr:rowOff>
    </xdr:from>
    <xdr:to>
      <xdr:col>4</xdr:col>
      <xdr:colOff>285750</xdr:colOff>
      <xdr:row>228</xdr:row>
      <xdr:rowOff>0</xdr:rowOff>
    </xdr:to>
    <xdr:sp macro="" textlink="">
      <xdr:nvSpPr>
        <xdr:cNvPr id="33826" name="Line 33">
          <a:extLst>
            <a:ext uri="{FF2B5EF4-FFF2-40B4-BE49-F238E27FC236}">
              <a16:creationId xmlns:a16="http://schemas.microsoft.com/office/drawing/2014/main" xmlns="" id="{00000000-0008-0000-0000-000022840000}"/>
            </a:ext>
          </a:extLst>
        </xdr:cNvPr>
        <xdr:cNvSpPr>
          <a:spLocks noChangeShapeType="1"/>
        </xdr:cNvSpPr>
      </xdr:nvSpPr>
      <xdr:spPr bwMode="auto">
        <a:xfrm flipH="1">
          <a:off x="3028950" y="39233475"/>
          <a:ext cx="0" cy="0"/>
        </a:xfrm>
        <a:prstGeom prst="line">
          <a:avLst/>
        </a:prstGeom>
        <a:noFill/>
        <a:ln w="9525">
          <a:solidFill>
            <a:srgbClr val="000000"/>
          </a:solidFill>
          <a:round/>
          <a:headEnd/>
          <a:tailEnd/>
        </a:ln>
      </xdr:spPr>
    </xdr:sp>
    <xdr:clientData/>
  </xdr:twoCellAnchor>
  <xdr:twoCellAnchor>
    <xdr:from>
      <xdr:col>5</xdr:col>
      <xdr:colOff>285750</xdr:colOff>
      <xdr:row>228</xdr:row>
      <xdr:rowOff>0</xdr:rowOff>
    </xdr:from>
    <xdr:to>
      <xdr:col>5</xdr:col>
      <xdr:colOff>285750</xdr:colOff>
      <xdr:row>228</xdr:row>
      <xdr:rowOff>0</xdr:rowOff>
    </xdr:to>
    <xdr:sp macro="" textlink="">
      <xdr:nvSpPr>
        <xdr:cNvPr id="33827" name="Line 34">
          <a:extLst>
            <a:ext uri="{FF2B5EF4-FFF2-40B4-BE49-F238E27FC236}">
              <a16:creationId xmlns:a16="http://schemas.microsoft.com/office/drawing/2014/main" xmlns="" id="{00000000-0008-0000-0000-000023840000}"/>
            </a:ext>
          </a:extLst>
        </xdr:cNvPr>
        <xdr:cNvSpPr>
          <a:spLocks noChangeShapeType="1"/>
        </xdr:cNvSpPr>
      </xdr:nvSpPr>
      <xdr:spPr bwMode="auto">
        <a:xfrm flipH="1">
          <a:off x="3695700" y="39233475"/>
          <a:ext cx="0" cy="0"/>
        </a:xfrm>
        <a:prstGeom prst="line">
          <a:avLst/>
        </a:prstGeom>
        <a:noFill/>
        <a:ln w="9525">
          <a:solidFill>
            <a:srgbClr val="000000"/>
          </a:solidFill>
          <a:round/>
          <a:headEnd/>
          <a:tailEnd/>
        </a:ln>
      </xdr:spPr>
    </xdr:sp>
    <xdr:clientData/>
  </xdr:twoCellAnchor>
  <xdr:twoCellAnchor>
    <xdr:from>
      <xdr:col>5</xdr:col>
      <xdr:colOff>285750</xdr:colOff>
      <xdr:row>228</xdr:row>
      <xdr:rowOff>0</xdr:rowOff>
    </xdr:from>
    <xdr:to>
      <xdr:col>5</xdr:col>
      <xdr:colOff>285750</xdr:colOff>
      <xdr:row>228</xdr:row>
      <xdr:rowOff>0</xdr:rowOff>
    </xdr:to>
    <xdr:sp macro="" textlink="">
      <xdr:nvSpPr>
        <xdr:cNvPr id="33828" name="Line 35">
          <a:extLst>
            <a:ext uri="{FF2B5EF4-FFF2-40B4-BE49-F238E27FC236}">
              <a16:creationId xmlns:a16="http://schemas.microsoft.com/office/drawing/2014/main" xmlns="" id="{00000000-0008-0000-0000-000024840000}"/>
            </a:ext>
          </a:extLst>
        </xdr:cNvPr>
        <xdr:cNvSpPr>
          <a:spLocks noChangeShapeType="1"/>
        </xdr:cNvSpPr>
      </xdr:nvSpPr>
      <xdr:spPr bwMode="auto">
        <a:xfrm>
          <a:off x="3695700" y="39233475"/>
          <a:ext cx="0" cy="0"/>
        </a:xfrm>
        <a:prstGeom prst="line">
          <a:avLst/>
        </a:prstGeom>
        <a:noFill/>
        <a:ln w="9525">
          <a:solidFill>
            <a:srgbClr val="000000"/>
          </a:solidFill>
          <a:round/>
          <a:headEnd/>
          <a:tailEnd/>
        </a:ln>
      </xdr:spPr>
    </xdr:sp>
    <xdr:clientData/>
  </xdr:twoCellAnchor>
  <xdr:twoCellAnchor>
    <xdr:from>
      <xdr:col>5</xdr:col>
      <xdr:colOff>285750</xdr:colOff>
      <xdr:row>228</xdr:row>
      <xdr:rowOff>0</xdr:rowOff>
    </xdr:from>
    <xdr:to>
      <xdr:col>5</xdr:col>
      <xdr:colOff>285750</xdr:colOff>
      <xdr:row>228</xdr:row>
      <xdr:rowOff>0</xdr:rowOff>
    </xdr:to>
    <xdr:sp macro="" textlink="">
      <xdr:nvSpPr>
        <xdr:cNvPr id="33829" name="Line 36">
          <a:extLst>
            <a:ext uri="{FF2B5EF4-FFF2-40B4-BE49-F238E27FC236}">
              <a16:creationId xmlns:a16="http://schemas.microsoft.com/office/drawing/2014/main" xmlns="" id="{00000000-0008-0000-0000-000025840000}"/>
            </a:ext>
          </a:extLst>
        </xdr:cNvPr>
        <xdr:cNvSpPr>
          <a:spLocks noChangeShapeType="1"/>
        </xdr:cNvSpPr>
      </xdr:nvSpPr>
      <xdr:spPr bwMode="auto">
        <a:xfrm flipH="1">
          <a:off x="3695700" y="39233475"/>
          <a:ext cx="0" cy="0"/>
        </a:xfrm>
        <a:prstGeom prst="line">
          <a:avLst/>
        </a:prstGeom>
        <a:noFill/>
        <a:ln w="9525">
          <a:solidFill>
            <a:srgbClr val="000000"/>
          </a:solidFill>
          <a:round/>
          <a:headEnd/>
          <a:tailEnd/>
        </a:ln>
      </xdr:spPr>
    </xdr:sp>
    <xdr:clientData/>
  </xdr:twoCellAnchor>
  <xdr:twoCellAnchor>
    <xdr:from>
      <xdr:col>6</xdr:col>
      <xdr:colOff>323850</xdr:colOff>
      <xdr:row>228</xdr:row>
      <xdr:rowOff>0</xdr:rowOff>
    </xdr:from>
    <xdr:to>
      <xdr:col>6</xdr:col>
      <xdr:colOff>323850</xdr:colOff>
      <xdr:row>228</xdr:row>
      <xdr:rowOff>0</xdr:rowOff>
    </xdr:to>
    <xdr:sp macro="" textlink="">
      <xdr:nvSpPr>
        <xdr:cNvPr id="33830" name="Line 37">
          <a:extLst>
            <a:ext uri="{FF2B5EF4-FFF2-40B4-BE49-F238E27FC236}">
              <a16:creationId xmlns:a16="http://schemas.microsoft.com/office/drawing/2014/main" xmlns="" id="{00000000-0008-0000-0000-000026840000}"/>
            </a:ext>
          </a:extLst>
        </xdr:cNvPr>
        <xdr:cNvSpPr>
          <a:spLocks noChangeShapeType="1"/>
        </xdr:cNvSpPr>
      </xdr:nvSpPr>
      <xdr:spPr bwMode="auto">
        <a:xfrm>
          <a:off x="4476750" y="39233475"/>
          <a:ext cx="0" cy="0"/>
        </a:xfrm>
        <a:prstGeom prst="line">
          <a:avLst/>
        </a:prstGeom>
        <a:noFill/>
        <a:ln w="9525">
          <a:solidFill>
            <a:srgbClr val="000000"/>
          </a:solidFill>
          <a:round/>
          <a:headEnd/>
          <a:tailEnd/>
        </a:ln>
      </xdr:spPr>
    </xdr:sp>
    <xdr:clientData/>
  </xdr:twoCellAnchor>
  <xdr:twoCellAnchor>
    <xdr:from>
      <xdr:col>0</xdr:col>
      <xdr:colOff>285750</xdr:colOff>
      <xdr:row>228</xdr:row>
      <xdr:rowOff>0</xdr:rowOff>
    </xdr:from>
    <xdr:to>
      <xdr:col>0</xdr:col>
      <xdr:colOff>285750</xdr:colOff>
      <xdr:row>228</xdr:row>
      <xdr:rowOff>0</xdr:rowOff>
    </xdr:to>
    <xdr:sp macro="" textlink="">
      <xdr:nvSpPr>
        <xdr:cNvPr id="33831" name="Line 38">
          <a:extLst>
            <a:ext uri="{FF2B5EF4-FFF2-40B4-BE49-F238E27FC236}">
              <a16:creationId xmlns:a16="http://schemas.microsoft.com/office/drawing/2014/main" xmlns="" id="{00000000-0008-0000-0000-000027840000}"/>
            </a:ext>
          </a:extLst>
        </xdr:cNvPr>
        <xdr:cNvSpPr>
          <a:spLocks noChangeShapeType="1"/>
        </xdr:cNvSpPr>
      </xdr:nvSpPr>
      <xdr:spPr bwMode="auto">
        <a:xfrm flipH="1">
          <a:off x="285750" y="39233475"/>
          <a:ext cx="0" cy="0"/>
        </a:xfrm>
        <a:prstGeom prst="line">
          <a:avLst/>
        </a:prstGeom>
        <a:noFill/>
        <a:ln w="9525">
          <a:solidFill>
            <a:srgbClr val="000000"/>
          </a:solidFill>
          <a:round/>
          <a:headEnd/>
          <a:tailEnd/>
        </a:ln>
      </xdr:spPr>
    </xdr:sp>
    <xdr:clientData/>
  </xdr:twoCellAnchor>
  <xdr:twoCellAnchor>
    <xdr:from>
      <xdr:col>0</xdr:col>
      <xdr:colOff>285750</xdr:colOff>
      <xdr:row>228</xdr:row>
      <xdr:rowOff>0</xdr:rowOff>
    </xdr:from>
    <xdr:to>
      <xdr:col>0</xdr:col>
      <xdr:colOff>285750</xdr:colOff>
      <xdr:row>228</xdr:row>
      <xdr:rowOff>0</xdr:rowOff>
    </xdr:to>
    <xdr:sp macro="" textlink="">
      <xdr:nvSpPr>
        <xdr:cNvPr id="33832" name="Line 39">
          <a:extLst>
            <a:ext uri="{FF2B5EF4-FFF2-40B4-BE49-F238E27FC236}">
              <a16:creationId xmlns:a16="http://schemas.microsoft.com/office/drawing/2014/main" xmlns="" id="{00000000-0008-0000-0000-000028840000}"/>
            </a:ext>
          </a:extLst>
        </xdr:cNvPr>
        <xdr:cNvSpPr>
          <a:spLocks noChangeShapeType="1"/>
        </xdr:cNvSpPr>
      </xdr:nvSpPr>
      <xdr:spPr bwMode="auto">
        <a:xfrm>
          <a:off x="285750" y="39233475"/>
          <a:ext cx="0" cy="0"/>
        </a:xfrm>
        <a:prstGeom prst="line">
          <a:avLst/>
        </a:prstGeom>
        <a:noFill/>
        <a:ln w="9525">
          <a:solidFill>
            <a:srgbClr val="000000"/>
          </a:solidFill>
          <a:round/>
          <a:headEnd/>
          <a:tailEnd/>
        </a:ln>
      </xdr:spPr>
    </xdr:sp>
    <xdr:clientData/>
  </xdr:twoCellAnchor>
  <xdr:twoCellAnchor>
    <xdr:from>
      <xdr:col>1</xdr:col>
      <xdr:colOff>285750</xdr:colOff>
      <xdr:row>228</xdr:row>
      <xdr:rowOff>0</xdr:rowOff>
    </xdr:from>
    <xdr:to>
      <xdr:col>1</xdr:col>
      <xdr:colOff>285750</xdr:colOff>
      <xdr:row>228</xdr:row>
      <xdr:rowOff>0</xdr:rowOff>
    </xdr:to>
    <xdr:sp macro="" textlink="">
      <xdr:nvSpPr>
        <xdr:cNvPr id="33833" name="Line 40">
          <a:extLst>
            <a:ext uri="{FF2B5EF4-FFF2-40B4-BE49-F238E27FC236}">
              <a16:creationId xmlns:a16="http://schemas.microsoft.com/office/drawing/2014/main" xmlns="" id="{00000000-0008-0000-0000-000029840000}"/>
            </a:ext>
          </a:extLst>
        </xdr:cNvPr>
        <xdr:cNvSpPr>
          <a:spLocks noChangeShapeType="1"/>
        </xdr:cNvSpPr>
      </xdr:nvSpPr>
      <xdr:spPr bwMode="auto">
        <a:xfrm flipH="1">
          <a:off x="1000125" y="39233475"/>
          <a:ext cx="0" cy="0"/>
        </a:xfrm>
        <a:prstGeom prst="line">
          <a:avLst/>
        </a:prstGeom>
        <a:noFill/>
        <a:ln w="9525">
          <a:solidFill>
            <a:srgbClr val="000000"/>
          </a:solidFill>
          <a:round/>
          <a:headEnd/>
          <a:tailEnd/>
        </a:ln>
      </xdr:spPr>
    </xdr:sp>
    <xdr:clientData/>
  </xdr:twoCellAnchor>
  <xdr:twoCellAnchor>
    <xdr:from>
      <xdr:col>2</xdr:col>
      <xdr:colOff>285750</xdr:colOff>
      <xdr:row>228</xdr:row>
      <xdr:rowOff>0</xdr:rowOff>
    </xdr:from>
    <xdr:to>
      <xdr:col>2</xdr:col>
      <xdr:colOff>285750</xdr:colOff>
      <xdr:row>228</xdr:row>
      <xdr:rowOff>0</xdr:rowOff>
    </xdr:to>
    <xdr:sp macro="" textlink="">
      <xdr:nvSpPr>
        <xdr:cNvPr id="33834" name="Line 41">
          <a:extLst>
            <a:ext uri="{FF2B5EF4-FFF2-40B4-BE49-F238E27FC236}">
              <a16:creationId xmlns:a16="http://schemas.microsoft.com/office/drawing/2014/main" xmlns="" id="{00000000-0008-0000-0000-00002A840000}"/>
            </a:ext>
          </a:extLst>
        </xdr:cNvPr>
        <xdr:cNvSpPr>
          <a:spLocks noChangeShapeType="1"/>
        </xdr:cNvSpPr>
      </xdr:nvSpPr>
      <xdr:spPr bwMode="auto">
        <a:xfrm flipH="1">
          <a:off x="1609725" y="39233475"/>
          <a:ext cx="0" cy="0"/>
        </a:xfrm>
        <a:prstGeom prst="line">
          <a:avLst/>
        </a:prstGeom>
        <a:noFill/>
        <a:ln w="9525">
          <a:solidFill>
            <a:srgbClr val="000000"/>
          </a:solidFill>
          <a:round/>
          <a:headEnd/>
          <a:tailEnd/>
        </a:ln>
      </xdr:spPr>
    </xdr:sp>
    <xdr:clientData/>
  </xdr:twoCellAnchor>
  <xdr:twoCellAnchor>
    <xdr:from>
      <xdr:col>3</xdr:col>
      <xdr:colOff>285750</xdr:colOff>
      <xdr:row>228</xdr:row>
      <xdr:rowOff>0</xdr:rowOff>
    </xdr:from>
    <xdr:to>
      <xdr:col>3</xdr:col>
      <xdr:colOff>285750</xdr:colOff>
      <xdr:row>228</xdr:row>
      <xdr:rowOff>0</xdr:rowOff>
    </xdr:to>
    <xdr:sp macro="" textlink="">
      <xdr:nvSpPr>
        <xdr:cNvPr id="33835" name="Line 42">
          <a:extLst>
            <a:ext uri="{FF2B5EF4-FFF2-40B4-BE49-F238E27FC236}">
              <a16:creationId xmlns:a16="http://schemas.microsoft.com/office/drawing/2014/main" xmlns="" id="{00000000-0008-0000-0000-00002B840000}"/>
            </a:ext>
          </a:extLst>
        </xdr:cNvPr>
        <xdr:cNvSpPr>
          <a:spLocks noChangeShapeType="1"/>
        </xdr:cNvSpPr>
      </xdr:nvSpPr>
      <xdr:spPr bwMode="auto">
        <a:xfrm flipH="1">
          <a:off x="2314575" y="39233475"/>
          <a:ext cx="0" cy="0"/>
        </a:xfrm>
        <a:prstGeom prst="line">
          <a:avLst/>
        </a:prstGeom>
        <a:noFill/>
        <a:ln w="9525">
          <a:solidFill>
            <a:srgbClr val="000000"/>
          </a:solidFill>
          <a:round/>
          <a:headEnd/>
          <a:tailEnd/>
        </a:ln>
      </xdr:spPr>
    </xdr:sp>
    <xdr:clientData/>
  </xdr:twoCellAnchor>
  <xdr:twoCellAnchor>
    <xdr:from>
      <xdr:col>4</xdr:col>
      <xdr:colOff>285750</xdr:colOff>
      <xdr:row>228</xdr:row>
      <xdr:rowOff>0</xdr:rowOff>
    </xdr:from>
    <xdr:to>
      <xdr:col>4</xdr:col>
      <xdr:colOff>285750</xdr:colOff>
      <xdr:row>228</xdr:row>
      <xdr:rowOff>0</xdr:rowOff>
    </xdr:to>
    <xdr:sp macro="" textlink="">
      <xdr:nvSpPr>
        <xdr:cNvPr id="33836" name="Line 43">
          <a:extLst>
            <a:ext uri="{FF2B5EF4-FFF2-40B4-BE49-F238E27FC236}">
              <a16:creationId xmlns:a16="http://schemas.microsoft.com/office/drawing/2014/main" xmlns="" id="{00000000-0008-0000-0000-00002C840000}"/>
            </a:ext>
          </a:extLst>
        </xdr:cNvPr>
        <xdr:cNvSpPr>
          <a:spLocks noChangeShapeType="1"/>
        </xdr:cNvSpPr>
      </xdr:nvSpPr>
      <xdr:spPr bwMode="auto">
        <a:xfrm flipH="1">
          <a:off x="3028950" y="39233475"/>
          <a:ext cx="0" cy="0"/>
        </a:xfrm>
        <a:prstGeom prst="line">
          <a:avLst/>
        </a:prstGeom>
        <a:noFill/>
        <a:ln w="9525">
          <a:solidFill>
            <a:srgbClr val="000000"/>
          </a:solidFill>
          <a:round/>
          <a:headEnd/>
          <a:tailEnd/>
        </a:ln>
      </xdr:spPr>
    </xdr:sp>
    <xdr:clientData/>
  </xdr:twoCellAnchor>
  <xdr:twoCellAnchor>
    <xdr:from>
      <xdr:col>1</xdr:col>
      <xdr:colOff>285750</xdr:colOff>
      <xdr:row>228</xdr:row>
      <xdr:rowOff>0</xdr:rowOff>
    </xdr:from>
    <xdr:to>
      <xdr:col>1</xdr:col>
      <xdr:colOff>285750</xdr:colOff>
      <xdr:row>228</xdr:row>
      <xdr:rowOff>0</xdr:rowOff>
    </xdr:to>
    <xdr:sp macro="" textlink="">
      <xdr:nvSpPr>
        <xdr:cNvPr id="33837" name="Line 44">
          <a:extLst>
            <a:ext uri="{FF2B5EF4-FFF2-40B4-BE49-F238E27FC236}">
              <a16:creationId xmlns:a16="http://schemas.microsoft.com/office/drawing/2014/main" xmlns="" id="{00000000-0008-0000-0000-00002D840000}"/>
            </a:ext>
          </a:extLst>
        </xdr:cNvPr>
        <xdr:cNvSpPr>
          <a:spLocks noChangeShapeType="1"/>
        </xdr:cNvSpPr>
      </xdr:nvSpPr>
      <xdr:spPr bwMode="auto">
        <a:xfrm>
          <a:off x="1000125" y="39233475"/>
          <a:ext cx="0" cy="0"/>
        </a:xfrm>
        <a:prstGeom prst="line">
          <a:avLst/>
        </a:prstGeom>
        <a:noFill/>
        <a:ln w="9525">
          <a:solidFill>
            <a:srgbClr val="000000"/>
          </a:solidFill>
          <a:round/>
          <a:headEnd/>
          <a:tailEnd/>
        </a:ln>
      </xdr:spPr>
    </xdr:sp>
    <xdr:clientData/>
  </xdr:twoCellAnchor>
  <xdr:twoCellAnchor>
    <xdr:from>
      <xdr:col>2</xdr:col>
      <xdr:colOff>285750</xdr:colOff>
      <xdr:row>228</xdr:row>
      <xdr:rowOff>0</xdr:rowOff>
    </xdr:from>
    <xdr:to>
      <xdr:col>2</xdr:col>
      <xdr:colOff>285750</xdr:colOff>
      <xdr:row>228</xdr:row>
      <xdr:rowOff>0</xdr:rowOff>
    </xdr:to>
    <xdr:sp macro="" textlink="">
      <xdr:nvSpPr>
        <xdr:cNvPr id="33838" name="Line 45">
          <a:extLst>
            <a:ext uri="{FF2B5EF4-FFF2-40B4-BE49-F238E27FC236}">
              <a16:creationId xmlns:a16="http://schemas.microsoft.com/office/drawing/2014/main" xmlns="" id="{00000000-0008-0000-0000-00002E840000}"/>
            </a:ext>
          </a:extLst>
        </xdr:cNvPr>
        <xdr:cNvSpPr>
          <a:spLocks noChangeShapeType="1"/>
        </xdr:cNvSpPr>
      </xdr:nvSpPr>
      <xdr:spPr bwMode="auto">
        <a:xfrm>
          <a:off x="1609725" y="39233475"/>
          <a:ext cx="0" cy="0"/>
        </a:xfrm>
        <a:prstGeom prst="line">
          <a:avLst/>
        </a:prstGeom>
        <a:noFill/>
        <a:ln w="9525">
          <a:solidFill>
            <a:srgbClr val="000000"/>
          </a:solidFill>
          <a:round/>
          <a:headEnd/>
          <a:tailEnd/>
        </a:ln>
      </xdr:spPr>
    </xdr:sp>
    <xdr:clientData/>
  </xdr:twoCellAnchor>
  <xdr:twoCellAnchor>
    <xdr:from>
      <xdr:col>3</xdr:col>
      <xdr:colOff>285750</xdr:colOff>
      <xdr:row>228</xdr:row>
      <xdr:rowOff>0</xdr:rowOff>
    </xdr:from>
    <xdr:to>
      <xdr:col>3</xdr:col>
      <xdr:colOff>285750</xdr:colOff>
      <xdr:row>228</xdr:row>
      <xdr:rowOff>0</xdr:rowOff>
    </xdr:to>
    <xdr:sp macro="" textlink="">
      <xdr:nvSpPr>
        <xdr:cNvPr id="33839" name="Line 46">
          <a:extLst>
            <a:ext uri="{FF2B5EF4-FFF2-40B4-BE49-F238E27FC236}">
              <a16:creationId xmlns:a16="http://schemas.microsoft.com/office/drawing/2014/main" xmlns="" id="{00000000-0008-0000-0000-00002F840000}"/>
            </a:ext>
          </a:extLst>
        </xdr:cNvPr>
        <xdr:cNvSpPr>
          <a:spLocks noChangeShapeType="1"/>
        </xdr:cNvSpPr>
      </xdr:nvSpPr>
      <xdr:spPr bwMode="auto">
        <a:xfrm>
          <a:off x="2314575" y="39233475"/>
          <a:ext cx="0" cy="0"/>
        </a:xfrm>
        <a:prstGeom prst="line">
          <a:avLst/>
        </a:prstGeom>
        <a:noFill/>
        <a:ln w="9525">
          <a:solidFill>
            <a:srgbClr val="000000"/>
          </a:solidFill>
          <a:round/>
          <a:headEnd/>
          <a:tailEnd/>
        </a:ln>
      </xdr:spPr>
    </xdr:sp>
    <xdr:clientData/>
  </xdr:twoCellAnchor>
  <xdr:twoCellAnchor>
    <xdr:from>
      <xdr:col>1</xdr:col>
      <xdr:colOff>285750</xdr:colOff>
      <xdr:row>228</xdr:row>
      <xdr:rowOff>0</xdr:rowOff>
    </xdr:from>
    <xdr:to>
      <xdr:col>1</xdr:col>
      <xdr:colOff>285750</xdr:colOff>
      <xdr:row>228</xdr:row>
      <xdr:rowOff>0</xdr:rowOff>
    </xdr:to>
    <xdr:sp macro="" textlink="">
      <xdr:nvSpPr>
        <xdr:cNvPr id="33840" name="Line 47">
          <a:extLst>
            <a:ext uri="{FF2B5EF4-FFF2-40B4-BE49-F238E27FC236}">
              <a16:creationId xmlns:a16="http://schemas.microsoft.com/office/drawing/2014/main" xmlns="" id="{00000000-0008-0000-0000-000030840000}"/>
            </a:ext>
          </a:extLst>
        </xdr:cNvPr>
        <xdr:cNvSpPr>
          <a:spLocks noChangeShapeType="1"/>
        </xdr:cNvSpPr>
      </xdr:nvSpPr>
      <xdr:spPr bwMode="auto">
        <a:xfrm flipH="1">
          <a:off x="1000125" y="39233475"/>
          <a:ext cx="0" cy="0"/>
        </a:xfrm>
        <a:prstGeom prst="line">
          <a:avLst/>
        </a:prstGeom>
        <a:noFill/>
        <a:ln w="9525">
          <a:solidFill>
            <a:srgbClr val="000000"/>
          </a:solidFill>
          <a:round/>
          <a:headEnd/>
          <a:tailEnd/>
        </a:ln>
      </xdr:spPr>
    </xdr:sp>
    <xdr:clientData/>
  </xdr:twoCellAnchor>
  <xdr:twoCellAnchor>
    <xdr:from>
      <xdr:col>2</xdr:col>
      <xdr:colOff>285750</xdr:colOff>
      <xdr:row>228</xdr:row>
      <xdr:rowOff>0</xdr:rowOff>
    </xdr:from>
    <xdr:to>
      <xdr:col>2</xdr:col>
      <xdr:colOff>285750</xdr:colOff>
      <xdr:row>228</xdr:row>
      <xdr:rowOff>0</xdr:rowOff>
    </xdr:to>
    <xdr:sp macro="" textlink="">
      <xdr:nvSpPr>
        <xdr:cNvPr id="33841" name="Line 48">
          <a:extLst>
            <a:ext uri="{FF2B5EF4-FFF2-40B4-BE49-F238E27FC236}">
              <a16:creationId xmlns:a16="http://schemas.microsoft.com/office/drawing/2014/main" xmlns="" id="{00000000-0008-0000-0000-000031840000}"/>
            </a:ext>
          </a:extLst>
        </xdr:cNvPr>
        <xdr:cNvSpPr>
          <a:spLocks noChangeShapeType="1"/>
        </xdr:cNvSpPr>
      </xdr:nvSpPr>
      <xdr:spPr bwMode="auto">
        <a:xfrm flipH="1">
          <a:off x="1609725" y="39233475"/>
          <a:ext cx="0" cy="0"/>
        </a:xfrm>
        <a:prstGeom prst="line">
          <a:avLst/>
        </a:prstGeom>
        <a:noFill/>
        <a:ln w="9525">
          <a:solidFill>
            <a:srgbClr val="000000"/>
          </a:solidFill>
          <a:round/>
          <a:headEnd/>
          <a:tailEnd/>
        </a:ln>
      </xdr:spPr>
    </xdr:sp>
    <xdr:clientData/>
  </xdr:twoCellAnchor>
  <xdr:twoCellAnchor>
    <xdr:from>
      <xdr:col>3</xdr:col>
      <xdr:colOff>285750</xdr:colOff>
      <xdr:row>228</xdr:row>
      <xdr:rowOff>0</xdr:rowOff>
    </xdr:from>
    <xdr:to>
      <xdr:col>3</xdr:col>
      <xdr:colOff>285750</xdr:colOff>
      <xdr:row>228</xdr:row>
      <xdr:rowOff>0</xdr:rowOff>
    </xdr:to>
    <xdr:sp macro="" textlink="">
      <xdr:nvSpPr>
        <xdr:cNvPr id="33842" name="Line 49">
          <a:extLst>
            <a:ext uri="{FF2B5EF4-FFF2-40B4-BE49-F238E27FC236}">
              <a16:creationId xmlns:a16="http://schemas.microsoft.com/office/drawing/2014/main" xmlns="" id="{00000000-0008-0000-0000-000032840000}"/>
            </a:ext>
          </a:extLst>
        </xdr:cNvPr>
        <xdr:cNvSpPr>
          <a:spLocks noChangeShapeType="1"/>
        </xdr:cNvSpPr>
      </xdr:nvSpPr>
      <xdr:spPr bwMode="auto">
        <a:xfrm flipH="1">
          <a:off x="2314575" y="39233475"/>
          <a:ext cx="0" cy="0"/>
        </a:xfrm>
        <a:prstGeom prst="line">
          <a:avLst/>
        </a:prstGeom>
        <a:noFill/>
        <a:ln w="9525">
          <a:solidFill>
            <a:srgbClr val="000000"/>
          </a:solidFill>
          <a:round/>
          <a:headEnd/>
          <a:tailEnd/>
        </a:ln>
      </xdr:spPr>
    </xdr:sp>
    <xdr:clientData/>
  </xdr:twoCellAnchor>
  <xdr:twoCellAnchor>
    <xdr:from>
      <xdr:col>1</xdr:col>
      <xdr:colOff>285750</xdr:colOff>
      <xdr:row>228</xdr:row>
      <xdr:rowOff>0</xdr:rowOff>
    </xdr:from>
    <xdr:to>
      <xdr:col>1</xdr:col>
      <xdr:colOff>285750</xdr:colOff>
      <xdr:row>228</xdr:row>
      <xdr:rowOff>0</xdr:rowOff>
    </xdr:to>
    <xdr:sp macro="" textlink="">
      <xdr:nvSpPr>
        <xdr:cNvPr id="33843" name="Line 50">
          <a:extLst>
            <a:ext uri="{FF2B5EF4-FFF2-40B4-BE49-F238E27FC236}">
              <a16:creationId xmlns:a16="http://schemas.microsoft.com/office/drawing/2014/main" xmlns="" id="{00000000-0008-0000-0000-000033840000}"/>
            </a:ext>
          </a:extLst>
        </xdr:cNvPr>
        <xdr:cNvSpPr>
          <a:spLocks noChangeShapeType="1"/>
        </xdr:cNvSpPr>
      </xdr:nvSpPr>
      <xdr:spPr bwMode="auto">
        <a:xfrm>
          <a:off x="1000125" y="39233475"/>
          <a:ext cx="0" cy="0"/>
        </a:xfrm>
        <a:prstGeom prst="line">
          <a:avLst/>
        </a:prstGeom>
        <a:noFill/>
        <a:ln w="9525">
          <a:solidFill>
            <a:srgbClr val="000000"/>
          </a:solidFill>
          <a:round/>
          <a:headEnd/>
          <a:tailEnd/>
        </a:ln>
      </xdr:spPr>
    </xdr:sp>
    <xdr:clientData/>
  </xdr:twoCellAnchor>
  <xdr:twoCellAnchor>
    <xdr:from>
      <xdr:col>0</xdr:col>
      <xdr:colOff>285750</xdr:colOff>
      <xdr:row>228</xdr:row>
      <xdr:rowOff>0</xdr:rowOff>
    </xdr:from>
    <xdr:to>
      <xdr:col>0</xdr:col>
      <xdr:colOff>285750</xdr:colOff>
      <xdr:row>228</xdr:row>
      <xdr:rowOff>0</xdr:rowOff>
    </xdr:to>
    <xdr:sp macro="" textlink="">
      <xdr:nvSpPr>
        <xdr:cNvPr id="33844" name="Line 51">
          <a:extLst>
            <a:ext uri="{FF2B5EF4-FFF2-40B4-BE49-F238E27FC236}">
              <a16:creationId xmlns:a16="http://schemas.microsoft.com/office/drawing/2014/main" xmlns="" id="{00000000-0008-0000-0000-000034840000}"/>
            </a:ext>
          </a:extLst>
        </xdr:cNvPr>
        <xdr:cNvSpPr>
          <a:spLocks noChangeShapeType="1"/>
        </xdr:cNvSpPr>
      </xdr:nvSpPr>
      <xdr:spPr bwMode="auto">
        <a:xfrm>
          <a:off x="285750" y="39233475"/>
          <a:ext cx="0" cy="0"/>
        </a:xfrm>
        <a:prstGeom prst="line">
          <a:avLst/>
        </a:prstGeom>
        <a:noFill/>
        <a:ln w="9525">
          <a:solidFill>
            <a:srgbClr val="000000"/>
          </a:solidFill>
          <a:round/>
          <a:headEnd/>
          <a:tailEnd/>
        </a:ln>
      </xdr:spPr>
    </xdr:sp>
    <xdr:clientData/>
  </xdr:twoCellAnchor>
  <xdr:twoCellAnchor>
    <xdr:from>
      <xdr:col>0</xdr:col>
      <xdr:colOff>285750</xdr:colOff>
      <xdr:row>228</xdr:row>
      <xdr:rowOff>0</xdr:rowOff>
    </xdr:from>
    <xdr:to>
      <xdr:col>0</xdr:col>
      <xdr:colOff>285750</xdr:colOff>
      <xdr:row>228</xdr:row>
      <xdr:rowOff>0</xdr:rowOff>
    </xdr:to>
    <xdr:sp macro="" textlink="">
      <xdr:nvSpPr>
        <xdr:cNvPr id="33845" name="Line 52">
          <a:extLst>
            <a:ext uri="{FF2B5EF4-FFF2-40B4-BE49-F238E27FC236}">
              <a16:creationId xmlns:a16="http://schemas.microsoft.com/office/drawing/2014/main" xmlns="" id="{00000000-0008-0000-0000-000035840000}"/>
            </a:ext>
          </a:extLst>
        </xdr:cNvPr>
        <xdr:cNvSpPr>
          <a:spLocks noChangeShapeType="1"/>
        </xdr:cNvSpPr>
      </xdr:nvSpPr>
      <xdr:spPr bwMode="auto">
        <a:xfrm flipH="1">
          <a:off x="285750" y="39233475"/>
          <a:ext cx="0" cy="0"/>
        </a:xfrm>
        <a:prstGeom prst="line">
          <a:avLst/>
        </a:prstGeom>
        <a:noFill/>
        <a:ln w="9525">
          <a:solidFill>
            <a:srgbClr val="000000"/>
          </a:solidFill>
          <a:round/>
          <a:headEnd/>
          <a:tailEnd/>
        </a:ln>
      </xdr:spPr>
    </xdr:sp>
    <xdr:clientData/>
  </xdr:twoCellAnchor>
  <xdr:twoCellAnchor>
    <xdr:from>
      <xdr:col>2</xdr:col>
      <xdr:colOff>285750</xdr:colOff>
      <xdr:row>228</xdr:row>
      <xdr:rowOff>0</xdr:rowOff>
    </xdr:from>
    <xdr:to>
      <xdr:col>2</xdr:col>
      <xdr:colOff>285750</xdr:colOff>
      <xdr:row>228</xdr:row>
      <xdr:rowOff>0</xdr:rowOff>
    </xdr:to>
    <xdr:sp macro="" textlink="">
      <xdr:nvSpPr>
        <xdr:cNvPr id="33846" name="Line 53">
          <a:extLst>
            <a:ext uri="{FF2B5EF4-FFF2-40B4-BE49-F238E27FC236}">
              <a16:creationId xmlns:a16="http://schemas.microsoft.com/office/drawing/2014/main" xmlns="" id="{00000000-0008-0000-0000-000036840000}"/>
            </a:ext>
          </a:extLst>
        </xdr:cNvPr>
        <xdr:cNvSpPr>
          <a:spLocks noChangeShapeType="1"/>
        </xdr:cNvSpPr>
      </xdr:nvSpPr>
      <xdr:spPr bwMode="auto">
        <a:xfrm>
          <a:off x="1609725" y="39233475"/>
          <a:ext cx="0" cy="0"/>
        </a:xfrm>
        <a:prstGeom prst="line">
          <a:avLst/>
        </a:prstGeom>
        <a:noFill/>
        <a:ln w="9525">
          <a:solidFill>
            <a:srgbClr val="000000"/>
          </a:solidFill>
          <a:round/>
          <a:headEnd/>
          <a:tailEnd/>
        </a:ln>
      </xdr:spPr>
    </xdr:sp>
    <xdr:clientData/>
  </xdr:twoCellAnchor>
  <xdr:twoCellAnchor>
    <xdr:from>
      <xdr:col>2</xdr:col>
      <xdr:colOff>285750</xdr:colOff>
      <xdr:row>228</xdr:row>
      <xdr:rowOff>0</xdr:rowOff>
    </xdr:from>
    <xdr:to>
      <xdr:col>2</xdr:col>
      <xdr:colOff>285750</xdr:colOff>
      <xdr:row>228</xdr:row>
      <xdr:rowOff>0</xdr:rowOff>
    </xdr:to>
    <xdr:sp macro="" textlink="">
      <xdr:nvSpPr>
        <xdr:cNvPr id="33847" name="Line 54">
          <a:extLst>
            <a:ext uri="{FF2B5EF4-FFF2-40B4-BE49-F238E27FC236}">
              <a16:creationId xmlns:a16="http://schemas.microsoft.com/office/drawing/2014/main" xmlns="" id="{00000000-0008-0000-0000-000037840000}"/>
            </a:ext>
          </a:extLst>
        </xdr:cNvPr>
        <xdr:cNvSpPr>
          <a:spLocks noChangeShapeType="1"/>
        </xdr:cNvSpPr>
      </xdr:nvSpPr>
      <xdr:spPr bwMode="auto">
        <a:xfrm flipH="1">
          <a:off x="1609725" y="39233475"/>
          <a:ext cx="0" cy="0"/>
        </a:xfrm>
        <a:prstGeom prst="line">
          <a:avLst/>
        </a:prstGeom>
        <a:noFill/>
        <a:ln w="9525">
          <a:solidFill>
            <a:srgbClr val="000000"/>
          </a:solidFill>
          <a:round/>
          <a:headEnd/>
          <a:tailEnd/>
        </a:ln>
      </xdr:spPr>
    </xdr:sp>
    <xdr:clientData/>
  </xdr:twoCellAnchor>
  <xdr:twoCellAnchor>
    <xdr:from>
      <xdr:col>3</xdr:col>
      <xdr:colOff>285750</xdr:colOff>
      <xdr:row>228</xdr:row>
      <xdr:rowOff>0</xdr:rowOff>
    </xdr:from>
    <xdr:to>
      <xdr:col>3</xdr:col>
      <xdr:colOff>285750</xdr:colOff>
      <xdr:row>228</xdr:row>
      <xdr:rowOff>0</xdr:rowOff>
    </xdr:to>
    <xdr:sp macro="" textlink="">
      <xdr:nvSpPr>
        <xdr:cNvPr id="33848" name="Line 55">
          <a:extLst>
            <a:ext uri="{FF2B5EF4-FFF2-40B4-BE49-F238E27FC236}">
              <a16:creationId xmlns:a16="http://schemas.microsoft.com/office/drawing/2014/main" xmlns="" id="{00000000-0008-0000-0000-000038840000}"/>
            </a:ext>
          </a:extLst>
        </xdr:cNvPr>
        <xdr:cNvSpPr>
          <a:spLocks noChangeShapeType="1"/>
        </xdr:cNvSpPr>
      </xdr:nvSpPr>
      <xdr:spPr bwMode="auto">
        <a:xfrm>
          <a:off x="2314575" y="39233475"/>
          <a:ext cx="0" cy="0"/>
        </a:xfrm>
        <a:prstGeom prst="line">
          <a:avLst/>
        </a:prstGeom>
        <a:noFill/>
        <a:ln w="9525">
          <a:solidFill>
            <a:srgbClr val="000000"/>
          </a:solidFill>
          <a:round/>
          <a:headEnd/>
          <a:tailEnd/>
        </a:ln>
      </xdr:spPr>
    </xdr:sp>
    <xdr:clientData/>
  </xdr:twoCellAnchor>
  <xdr:twoCellAnchor>
    <xdr:from>
      <xdr:col>3</xdr:col>
      <xdr:colOff>285750</xdr:colOff>
      <xdr:row>228</xdr:row>
      <xdr:rowOff>0</xdr:rowOff>
    </xdr:from>
    <xdr:to>
      <xdr:col>3</xdr:col>
      <xdr:colOff>285750</xdr:colOff>
      <xdr:row>228</xdr:row>
      <xdr:rowOff>0</xdr:rowOff>
    </xdr:to>
    <xdr:sp macro="" textlink="">
      <xdr:nvSpPr>
        <xdr:cNvPr id="33849" name="Line 56">
          <a:extLst>
            <a:ext uri="{FF2B5EF4-FFF2-40B4-BE49-F238E27FC236}">
              <a16:creationId xmlns:a16="http://schemas.microsoft.com/office/drawing/2014/main" xmlns="" id="{00000000-0008-0000-0000-000039840000}"/>
            </a:ext>
          </a:extLst>
        </xdr:cNvPr>
        <xdr:cNvSpPr>
          <a:spLocks noChangeShapeType="1"/>
        </xdr:cNvSpPr>
      </xdr:nvSpPr>
      <xdr:spPr bwMode="auto">
        <a:xfrm flipH="1">
          <a:off x="2314575" y="39233475"/>
          <a:ext cx="0" cy="0"/>
        </a:xfrm>
        <a:prstGeom prst="line">
          <a:avLst/>
        </a:prstGeom>
        <a:noFill/>
        <a:ln w="9525">
          <a:solidFill>
            <a:srgbClr val="000000"/>
          </a:solidFill>
          <a:round/>
          <a:headEnd/>
          <a:tailEnd/>
        </a:ln>
      </xdr:spPr>
    </xdr:sp>
    <xdr:clientData/>
  </xdr:twoCellAnchor>
  <xdr:twoCellAnchor>
    <xdr:from>
      <xdr:col>4</xdr:col>
      <xdr:colOff>285750</xdr:colOff>
      <xdr:row>228</xdr:row>
      <xdr:rowOff>0</xdr:rowOff>
    </xdr:from>
    <xdr:to>
      <xdr:col>4</xdr:col>
      <xdr:colOff>285750</xdr:colOff>
      <xdr:row>228</xdr:row>
      <xdr:rowOff>0</xdr:rowOff>
    </xdr:to>
    <xdr:sp macro="" textlink="">
      <xdr:nvSpPr>
        <xdr:cNvPr id="33850" name="Line 57">
          <a:extLst>
            <a:ext uri="{FF2B5EF4-FFF2-40B4-BE49-F238E27FC236}">
              <a16:creationId xmlns:a16="http://schemas.microsoft.com/office/drawing/2014/main" xmlns="" id="{00000000-0008-0000-0000-00003A840000}"/>
            </a:ext>
          </a:extLst>
        </xdr:cNvPr>
        <xdr:cNvSpPr>
          <a:spLocks noChangeShapeType="1"/>
        </xdr:cNvSpPr>
      </xdr:nvSpPr>
      <xdr:spPr bwMode="auto">
        <a:xfrm>
          <a:off x="3028950" y="39233475"/>
          <a:ext cx="0" cy="0"/>
        </a:xfrm>
        <a:prstGeom prst="line">
          <a:avLst/>
        </a:prstGeom>
        <a:noFill/>
        <a:ln w="9525">
          <a:solidFill>
            <a:srgbClr val="000000"/>
          </a:solidFill>
          <a:round/>
          <a:headEnd/>
          <a:tailEnd/>
        </a:ln>
      </xdr:spPr>
    </xdr:sp>
    <xdr:clientData/>
  </xdr:twoCellAnchor>
  <xdr:twoCellAnchor>
    <xdr:from>
      <xdr:col>4</xdr:col>
      <xdr:colOff>285750</xdr:colOff>
      <xdr:row>228</xdr:row>
      <xdr:rowOff>0</xdr:rowOff>
    </xdr:from>
    <xdr:to>
      <xdr:col>4</xdr:col>
      <xdr:colOff>285750</xdr:colOff>
      <xdr:row>228</xdr:row>
      <xdr:rowOff>0</xdr:rowOff>
    </xdr:to>
    <xdr:sp macro="" textlink="">
      <xdr:nvSpPr>
        <xdr:cNvPr id="33851" name="Line 58">
          <a:extLst>
            <a:ext uri="{FF2B5EF4-FFF2-40B4-BE49-F238E27FC236}">
              <a16:creationId xmlns:a16="http://schemas.microsoft.com/office/drawing/2014/main" xmlns="" id="{00000000-0008-0000-0000-00003B840000}"/>
            </a:ext>
          </a:extLst>
        </xdr:cNvPr>
        <xdr:cNvSpPr>
          <a:spLocks noChangeShapeType="1"/>
        </xdr:cNvSpPr>
      </xdr:nvSpPr>
      <xdr:spPr bwMode="auto">
        <a:xfrm flipH="1">
          <a:off x="3028950" y="39233475"/>
          <a:ext cx="0" cy="0"/>
        </a:xfrm>
        <a:prstGeom prst="line">
          <a:avLst/>
        </a:prstGeom>
        <a:noFill/>
        <a:ln w="9525">
          <a:solidFill>
            <a:srgbClr val="000000"/>
          </a:solidFill>
          <a:round/>
          <a:headEnd/>
          <a:tailEnd/>
        </a:ln>
      </xdr:spPr>
    </xdr:sp>
    <xdr:clientData/>
  </xdr:twoCellAnchor>
  <xdr:twoCellAnchor>
    <xdr:from>
      <xdr:col>5</xdr:col>
      <xdr:colOff>285750</xdr:colOff>
      <xdr:row>228</xdr:row>
      <xdr:rowOff>0</xdr:rowOff>
    </xdr:from>
    <xdr:to>
      <xdr:col>5</xdr:col>
      <xdr:colOff>285750</xdr:colOff>
      <xdr:row>228</xdr:row>
      <xdr:rowOff>0</xdr:rowOff>
    </xdr:to>
    <xdr:sp macro="" textlink="">
      <xdr:nvSpPr>
        <xdr:cNvPr id="33852" name="Line 59">
          <a:extLst>
            <a:ext uri="{FF2B5EF4-FFF2-40B4-BE49-F238E27FC236}">
              <a16:creationId xmlns:a16="http://schemas.microsoft.com/office/drawing/2014/main" xmlns="" id="{00000000-0008-0000-0000-00003C840000}"/>
            </a:ext>
          </a:extLst>
        </xdr:cNvPr>
        <xdr:cNvSpPr>
          <a:spLocks noChangeShapeType="1"/>
        </xdr:cNvSpPr>
      </xdr:nvSpPr>
      <xdr:spPr bwMode="auto">
        <a:xfrm flipH="1">
          <a:off x="3695700" y="39233475"/>
          <a:ext cx="0" cy="0"/>
        </a:xfrm>
        <a:prstGeom prst="line">
          <a:avLst/>
        </a:prstGeom>
        <a:noFill/>
        <a:ln w="9525">
          <a:solidFill>
            <a:srgbClr val="000000"/>
          </a:solidFill>
          <a:round/>
          <a:headEnd/>
          <a:tailEnd/>
        </a:ln>
      </xdr:spPr>
    </xdr:sp>
    <xdr:clientData/>
  </xdr:twoCellAnchor>
  <xdr:twoCellAnchor>
    <xdr:from>
      <xdr:col>5</xdr:col>
      <xdr:colOff>285750</xdr:colOff>
      <xdr:row>228</xdr:row>
      <xdr:rowOff>0</xdr:rowOff>
    </xdr:from>
    <xdr:to>
      <xdr:col>5</xdr:col>
      <xdr:colOff>285750</xdr:colOff>
      <xdr:row>228</xdr:row>
      <xdr:rowOff>0</xdr:rowOff>
    </xdr:to>
    <xdr:sp macro="" textlink="">
      <xdr:nvSpPr>
        <xdr:cNvPr id="33853" name="Line 60">
          <a:extLst>
            <a:ext uri="{FF2B5EF4-FFF2-40B4-BE49-F238E27FC236}">
              <a16:creationId xmlns:a16="http://schemas.microsoft.com/office/drawing/2014/main" xmlns="" id="{00000000-0008-0000-0000-00003D840000}"/>
            </a:ext>
          </a:extLst>
        </xdr:cNvPr>
        <xdr:cNvSpPr>
          <a:spLocks noChangeShapeType="1"/>
        </xdr:cNvSpPr>
      </xdr:nvSpPr>
      <xdr:spPr bwMode="auto">
        <a:xfrm>
          <a:off x="3695700" y="39233475"/>
          <a:ext cx="0" cy="0"/>
        </a:xfrm>
        <a:prstGeom prst="line">
          <a:avLst/>
        </a:prstGeom>
        <a:noFill/>
        <a:ln w="9525">
          <a:solidFill>
            <a:srgbClr val="000000"/>
          </a:solidFill>
          <a:round/>
          <a:headEnd/>
          <a:tailEnd/>
        </a:ln>
      </xdr:spPr>
    </xdr:sp>
    <xdr:clientData/>
  </xdr:twoCellAnchor>
  <xdr:twoCellAnchor>
    <xdr:from>
      <xdr:col>5</xdr:col>
      <xdr:colOff>285750</xdr:colOff>
      <xdr:row>228</xdr:row>
      <xdr:rowOff>0</xdr:rowOff>
    </xdr:from>
    <xdr:to>
      <xdr:col>5</xdr:col>
      <xdr:colOff>285750</xdr:colOff>
      <xdr:row>228</xdr:row>
      <xdr:rowOff>0</xdr:rowOff>
    </xdr:to>
    <xdr:sp macro="" textlink="">
      <xdr:nvSpPr>
        <xdr:cNvPr id="33854" name="Line 61">
          <a:extLst>
            <a:ext uri="{FF2B5EF4-FFF2-40B4-BE49-F238E27FC236}">
              <a16:creationId xmlns:a16="http://schemas.microsoft.com/office/drawing/2014/main" xmlns="" id="{00000000-0008-0000-0000-00003E840000}"/>
            </a:ext>
          </a:extLst>
        </xdr:cNvPr>
        <xdr:cNvSpPr>
          <a:spLocks noChangeShapeType="1"/>
        </xdr:cNvSpPr>
      </xdr:nvSpPr>
      <xdr:spPr bwMode="auto">
        <a:xfrm flipH="1">
          <a:off x="3695700" y="39233475"/>
          <a:ext cx="0" cy="0"/>
        </a:xfrm>
        <a:prstGeom prst="line">
          <a:avLst/>
        </a:prstGeom>
        <a:noFill/>
        <a:ln w="9525">
          <a:solidFill>
            <a:srgbClr val="000000"/>
          </a:solidFill>
          <a:round/>
          <a:headEnd/>
          <a:tailEnd/>
        </a:ln>
      </xdr:spPr>
    </xdr:sp>
    <xdr:clientData/>
  </xdr:twoCellAnchor>
  <xdr:twoCellAnchor>
    <xdr:from>
      <xdr:col>6</xdr:col>
      <xdr:colOff>323850</xdr:colOff>
      <xdr:row>228</xdr:row>
      <xdr:rowOff>0</xdr:rowOff>
    </xdr:from>
    <xdr:to>
      <xdr:col>6</xdr:col>
      <xdr:colOff>323850</xdr:colOff>
      <xdr:row>228</xdr:row>
      <xdr:rowOff>0</xdr:rowOff>
    </xdr:to>
    <xdr:sp macro="" textlink="">
      <xdr:nvSpPr>
        <xdr:cNvPr id="33855" name="Line 62">
          <a:extLst>
            <a:ext uri="{FF2B5EF4-FFF2-40B4-BE49-F238E27FC236}">
              <a16:creationId xmlns:a16="http://schemas.microsoft.com/office/drawing/2014/main" xmlns="" id="{00000000-0008-0000-0000-00003F840000}"/>
            </a:ext>
          </a:extLst>
        </xdr:cNvPr>
        <xdr:cNvSpPr>
          <a:spLocks noChangeShapeType="1"/>
        </xdr:cNvSpPr>
      </xdr:nvSpPr>
      <xdr:spPr bwMode="auto">
        <a:xfrm>
          <a:off x="4476750" y="39233475"/>
          <a:ext cx="0" cy="0"/>
        </a:xfrm>
        <a:prstGeom prst="line">
          <a:avLst/>
        </a:prstGeom>
        <a:noFill/>
        <a:ln w="9525">
          <a:solidFill>
            <a:srgbClr val="000000"/>
          </a:solidFill>
          <a:round/>
          <a:headEnd/>
          <a:tailEnd/>
        </a:ln>
      </xdr:spPr>
    </xdr:sp>
    <xdr:clientData/>
  </xdr:twoCellAnchor>
  <xdr:twoCellAnchor>
    <xdr:from>
      <xdr:col>0</xdr:col>
      <xdr:colOff>285750</xdr:colOff>
      <xdr:row>228</xdr:row>
      <xdr:rowOff>0</xdr:rowOff>
    </xdr:from>
    <xdr:to>
      <xdr:col>0</xdr:col>
      <xdr:colOff>285750</xdr:colOff>
      <xdr:row>228</xdr:row>
      <xdr:rowOff>0</xdr:rowOff>
    </xdr:to>
    <xdr:sp macro="" textlink="">
      <xdr:nvSpPr>
        <xdr:cNvPr id="33856" name="Line 63">
          <a:extLst>
            <a:ext uri="{FF2B5EF4-FFF2-40B4-BE49-F238E27FC236}">
              <a16:creationId xmlns:a16="http://schemas.microsoft.com/office/drawing/2014/main" xmlns="" id="{00000000-0008-0000-0000-000040840000}"/>
            </a:ext>
          </a:extLst>
        </xdr:cNvPr>
        <xdr:cNvSpPr>
          <a:spLocks noChangeShapeType="1"/>
        </xdr:cNvSpPr>
      </xdr:nvSpPr>
      <xdr:spPr bwMode="auto">
        <a:xfrm flipH="1">
          <a:off x="285750" y="39233475"/>
          <a:ext cx="0" cy="0"/>
        </a:xfrm>
        <a:prstGeom prst="line">
          <a:avLst/>
        </a:prstGeom>
        <a:noFill/>
        <a:ln w="9525">
          <a:solidFill>
            <a:srgbClr val="000000"/>
          </a:solidFill>
          <a:round/>
          <a:headEnd/>
          <a:tailEnd/>
        </a:ln>
      </xdr:spPr>
    </xdr:sp>
    <xdr:clientData/>
  </xdr:twoCellAnchor>
  <xdr:twoCellAnchor>
    <xdr:from>
      <xdr:col>2</xdr:col>
      <xdr:colOff>285750</xdr:colOff>
      <xdr:row>228</xdr:row>
      <xdr:rowOff>0</xdr:rowOff>
    </xdr:from>
    <xdr:to>
      <xdr:col>2</xdr:col>
      <xdr:colOff>285750</xdr:colOff>
      <xdr:row>228</xdr:row>
      <xdr:rowOff>0</xdr:rowOff>
    </xdr:to>
    <xdr:sp macro="" textlink="">
      <xdr:nvSpPr>
        <xdr:cNvPr id="33857" name="Line 64">
          <a:extLst>
            <a:ext uri="{FF2B5EF4-FFF2-40B4-BE49-F238E27FC236}">
              <a16:creationId xmlns:a16="http://schemas.microsoft.com/office/drawing/2014/main" xmlns="" id="{00000000-0008-0000-0000-000041840000}"/>
            </a:ext>
          </a:extLst>
        </xdr:cNvPr>
        <xdr:cNvSpPr>
          <a:spLocks noChangeShapeType="1"/>
        </xdr:cNvSpPr>
      </xdr:nvSpPr>
      <xdr:spPr bwMode="auto">
        <a:xfrm flipH="1">
          <a:off x="1609725" y="39233475"/>
          <a:ext cx="0" cy="0"/>
        </a:xfrm>
        <a:prstGeom prst="line">
          <a:avLst/>
        </a:prstGeom>
        <a:noFill/>
        <a:ln w="9525">
          <a:solidFill>
            <a:srgbClr val="000000"/>
          </a:solidFill>
          <a:round/>
          <a:headEnd/>
          <a:tailEnd/>
        </a:ln>
      </xdr:spPr>
    </xdr:sp>
    <xdr:clientData/>
  </xdr:twoCellAnchor>
  <xdr:twoCellAnchor>
    <xdr:from>
      <xdr:col>3</xdr:col>
      <xdr:colOff>285750</xdr:colOff>
      <xdr:row>228</xdr:row>
      <xdr:rowOff>0</xdr:rowOff>
    </xdr:from>
    <xdr:to>
      <xdr:col>3</xdr:col>
      <xdr:colOff>285750</xdr:colOff>
      <xdr:row>228</xdr:row>
      <xdr:rowOff>0</xdr:rowOff>
    </xdr:to>
    <xdr:sp macro="" textlink="">
      <xdr:nvSpPr>
        <xdr:cNvPr id="33858" name="Line 65">
          <a:extLst>
            <a:ext uri="{FF2B5EF4-FFF2-40B4-BE49-F238E27FC236}">
              <a16:creationId xmlns:a16="http://schemas.microsoft.com/office/drawing/2014/main" xmlns="" id="{00000000-0008-0000-0000-000042840000}"/>
            </a:ext>
          </a:extLst>
        </xdr:cNvPr>
        <xdr:cNvSpPr>
          <a:spLocks noChangeShapeType="1"/>
        </xdr:cNvSpPr>
      </xdr:nvSpPr>
      <xdr:spPr bwMode="auto">
        <a:xfrm flipH="1">
          <a:off x="2314575" y="39233475"/>
          <a:ext cx="0" cy="0"/>
        </a:xfrm>
        <a:prstGeom prst="line">
          <a:avLst/>
        </a:prstGeom>
        <a:noFill/>
        <a:ln w="9525">
          <a:solidFill>
            <a:srgbClr val="000000"/>
          </a:solidFill>
          <a:round/>
          <a:headEnd/>
          <a:tailEnd/>
        </a:ln>
      </xdr:spPr>
    </xdr:sp>
    <xdr:clientData/>
  </xdr:twoCellAnchor>
  <xdr:twoCellAnchor>
    <xdr:from>
      <xdr:col>4</xdr:col>
      <xdr:colOff>285750</xdr:colOff>
      <xdr:row>228</xdr:row>
      <xdr:rowOff>0</xdr:rowOff>
    </xdr:from>
    <xdr:to>
      <xdr:col>4</xdr:col>
      <xdr:colOff>285750</xdr:colOff>
      <xdr:row>228</xdr:row>
      <xdr:rowOff>0</xdr:rowOff>
    </xdr:to>
    <xdr:sp macro="" textlink="">
      <xdr:nvSpPr>
        <xdr:cNvPr id="33859" name="Line 66">
          <a:extLst>
            <a:ext uri="{FF2B5EF4-FFF2-40B4-BE49-F238E27FC236}">
              <a16:creationId xmlns:a16="http://schemas.microsoft.com/office/drawing/2014/main" xmlns="" id="{00000000-0008-0000-0000-000043840000}"/>
            </a:ext>
          </a:extLst>
        </xdr:cNvPr>
        <xdr:cNvSpPr>
          <a:spLocks noChangeShapeType="1"/>
        </xdr:cNvSpPr>
      </xdr:nvSpPr>
      <xdr:spPr bwMode="auto">
        <a:xfrm flipH="1">
          <a:off x="3028950" y="39233475"/>
          <a:ext cx="0" cy="0"/>
        </a:xfrm>
        <a:prstGeom prst="line">
          <a:avLst/>
        </a:prstGeom>
        <a:noFill/>
        <a:ln w="9525">
          <a:solidFill>
            <a:srgbClr val="000000"/>
          </a:solidFill>
          <a:round/>
          <a:headEnd/>
          <a:tailEnd/>
        </a:ln>
      </xdr:spPr>
    </xdr:sp>
    <xdr:clientData/>
  </xdr:twoCellAnchor>
  <xdr:twoCellAnchor>
    <xdr:from>
      <xdr:col>0</xdr:col>
      <xdr:colOff>285750</xdr:colOff>
      <xdr:row>228</xdr:row>
      <xdr:rowOff>0</xdr:rowOff>
    </xdr:from>
    <xdr:to>
      <xdr:col>0</xdr:col>
      <xdr:colOff>285750</xdr:colOff>
      <xdr:row>228</xdr:row>
      <xdr:rowOff>0</xdr:rowOff>
    </xdr:to>
    <xdr:sp macro="" textlink="">
      <xdr:nvSpPr>
        <xdr:cNvPr id="33860" name="Line 67">
          <a:extLst>
            <a:ext uri="{FF2B5EF4-FFF2-40B4-BE49-F238E27FC236}">
              <a16:creationId xmlns:a16="http://schemas.microsoft.com/office/drawing/2014/main" xmlns="" id="{00000000-0008-0000-0000-000044840000}"/>
            </a:ext>
          </a:extLst>
        </xdr:cNvPr>
        <xdr:cNvSpPr>
          <a:spLocks noChangeShapeType="1"/>
        </xdr:cNvSpPr>
      </xdr:nvSpPr>
      <xdr:spPr bwMode="auto">
        <a:xfrm>
          <a:off x="285750" y="39233475"/>
          <a:ext cx="0" cy="0"/>
        </a:xfrm>
        <a:prstGeom prst="line">
          <a:avLst/>
        </a:prstGeom>
        <a:noFill/>
        <a:ln w="9525">
          <a:solidFill>
            <a:srgbClr val="000000"/>
          </a:solidFill>
          <a:round/>
          <a:headEnd/>
          <a:tailEnd/>
        </a:ln>
      </xdr:spPr>
    </xdr:sp>
    <xdr:clientData/>
  </xdr:twoCellAnchor>
  <xdr:twoCellAnchor>
    <xdr:from>
      <xdr:col>0</xdr:col>
      <xdr:colOff>285750</xdr:colOff>
      <xdr:row>228</xdr:row>
      <xdr:rowOff>0</xdr:rowOff>
    </xdr:from>
    <xdr:to>
      <xdr:col>0</xdr:col>
      <xdr:colOff>285750</xdr:colOff>
      <xdr:row>228</xdr:row>
      <xdr:rowOff>0</xdr:rowOff>
    </xdr:to>
    <xdr:sp macro="" textlink="">
      <xdr:nvSpPr>
        <xdr:cNvPr id="33861" name="Line 68">
          <a:extLst>
            <a:ext uri="{FF2B5EF4-FFF2-40B4-BE49-F238E27FC236}">
              <a16:creationId xmlns:a16="http://schemas.microsoft.com/office/drawing/2014/main" xmlns="" id="{00000000-0008-0000-0000-000045840000}"/>
            </a:ext>
          </a:extLst>
        </xdr:cNvPr>
        <xdr:cNvSpPr>
          <a:spLocks noChangeShapeType="1"/>
        </xdr:cNvSpPr>
      </xdr:nvSpPr>
      <xdr:spPr bwMode="auto">
        <a:xfrm flipH="1">
          <a:off x="285750" y="39233475"/>
          <a:ext cx="0" cy="0"/>
        </a:xfrm>
        <a:prstGeom prst="line">
          <a:avLst/>
        </a:prstGeom>
        <a:noFill/>
        <a:ln w="9525">
          <a:solidFill>
            <a:srgbClr val="000000"/>
          </a:solidFill>
          <a:round/>
          <a:headEnd/>
          <a:tailEnd/>
        </a:ln>
      </xdr:spPr>
    </xdr:sp>
    <xdr:clientData/>
  </xdr:twoCellAnchor>
  <xdr:twoCellAnchor>
    <xdr:from>
      <xdr:col>2</xdr:col>
      <xdr:colOff>285750</xdr:colOff>
      <xdr:row>228</xdr:row>
      <xdr:rowOff>0</xdr:rowOff>
    </xdr:from>
    <xdr:to>
      <xdr:col>2</xdr:col>
      <xdr:colOff>285750</xdr:colOff>
      <xdr:row>228</xdr:row>
      <xdr:rowOff>0</xdr:rowOff>
    </xdr:to>
    <xdr:sp macro="" textlink="">
      <xdr:nvSpPr>
        <xdr:cNvPr id="33862" name="Line 69">
          <a:extLst>
            <a:ext uri="{FF2B5EF4-FFF2-40B4-BE49-F238E27FC236}">
              <a16:creationId xmlns:a16="http://schemas.microsoft.com/office/drawing/2014/main" xmlns="" id="{00000000-0008-0000-0000-000046840000}"/>
            </a:ext>
          </a:extLst>
        </xdr:cNvPr>
        <xdr:cNvSpPr>
          <a:spLocks noChangeShapeType="1"/>
        </xdr:cNvSpPr>
      </xdr:nvSpPr>
      <xdr:spPr bwMode="auto">
        <a:xfrm>
          <a:off x="1609725" y="39233475"/>
          <a:ext cx="0" cy="0"/>
        </a:xfrm>
        <a:prstGeom prst="line">
          <a:avLst/>
        </a:prstGeom>
        <a:noFill/>
        <a:ln w="9525">
          <a:solidFill>
            <a:srgbClr val="000000"/>
          </a:solidFill>
          <a:round/>
          <a:headEnd/>
          <a:tailEnd/>
        </a:ln>
      </xdr:spPr>
    </xdr:sp>
    <xdr:clientData/>
  </xdr:twoCellAnchor>
  <xdr:twoCellAnchor>
    <xdr:from>
      <xdr:col>2</xdr:col>
      <xdr:colOff>285750</xdr:colOff>
      <xdr:row>228</xdr:row>
      <xdr:rowOff>0</xdr:rowOff>
    </xdr:from>
    <xdr:to>
      <xdr:col>2</xdr:col>
      <xdr:colOff>285750</xdr:colOff>
      <xdr:row>228</xdr:row>
      <xdr:rowOff>0</xdr:rowOff>
    </xdr:to>
    <xdr:sp macro="" textlink="">
      <xdr:nvSpPr>
        <xdr:cNvPr id="33863" name="Line 70">
          <a:extLst>
            <a:ext uri="{FF2B5EF4-FFF2-40B4-BE49-F238E27FC236}">
              <a16:creationId xmlns:a16="http://schemas.microsoft.com/office/drawing/2014/main" xmlns="" id="{00000000-0008-0000-0000-000047840000}"/>
            </a:ext>
          </a:extLst>
        </xdr:cNvPr>
        <xdr:cNvSpPr>
          <a:spLocks noChangeShapeType="1"/>
        </xdr:cNvSpPr>
      </xdr:nvSpPr>
      <xdr:spPr bwMode="auto">
        <a:xfrm flipH="1">
          <a:off x="1609725" y="39233475"/>
          <a:ext cx="0" cy="0"/>
        </a:xfrm>
        <a:prstGeom prst="line">
          <a:avLst/>
        </a:prstGeom>
        <a:noFill/>
        <a:ln w="9525">
          <a:solidFill>
            <a:srgbClr val="000000"/>
          </a:solidFill>
          <a:round/>
          <a:headEnd/>
          <a:tailEnd/>
        </a:ln>
      </xdr:spPr>
    </xdr:sp>
    <xdr:clientData/>
  </xdr:twoCellAnchor>
  <xdr:twoCellAnchor>
    <xdr:from>
      <xdr:col>3</xdr:col>
      <xdr:colOff>285750</xdr:colOff>
      <xdr:row>228</xdr:row>
      <xdr:rowOff>0</xdr:rowOff>
    </xdr:from>
    <xdr:to>
      <xdr:col>3</xdr:col>
      <xdr:colOff>285750</xdr:colOff>
      <xdr:row>228</xdr:row>
      <xdr:rowOff>0</xdr:rowOff>
    </xdr:to>
    <xdr:sp macro="" textlink="">
      <xdr:nvSpPr>
        <xdr:cNvPr id="33864" name="Line 71">
          <a:extLst>
            <a:ext uri="{FF2B5EF4-FFF2-40B4-BE49-F238E27FC236}">
              <a16:creationId xmlns:a16="http://schemas.microsoft.com/office/drawing/2014/main" xmlns="" id="{00000000-0008-0000-0000-000048840000}"/>
            </a:ext>
          </a:extLst>
        </xdr:cNvPr>
        <xdr:cNvSpPr>
          <a:spLocks noChangeShapeType="1"/>
        </xdr:cNvSpPr>
      </xdr:nvSpPr>
      <xdr:spPr bwMode="auto">
        <a:xfrm>
          <a:off x="2314575" y="39233475"/>
          <a:ext cx="0" cy="0"/>
        </a:xfrm>
        <a:prstGeom prst="line">
          <a:avLst/>
        </a:prstGeom>
        <a:noFill/>
        <a:ln w="9525">
          <a:solidFill>
            <a:srgbClr val="000000"/>
          </a:solidFill>
          <a:round/>
          <a:headEnd/>
          <a:tailEnd/>
        </a:ln>
      </xdr:spPr>
    </xdr:sp>
    <xdr:clientData/>
  </xdr:twoCellAnchor>
  <xdr:twoCellAnchor>
    <xdr:from>
      <xdr:col>3</xdr:col>
      <xdr:colOff>285750</xdr:colOff>
      <xdr:row>228</xdr:row>
      <xdr:rowOff>0</xdr:rowOff>
    </xdr:from>
    <xdr:to>
      <xdr:col>3</xdr:col>
      <xdr:colOff>285750</xdr:colOff>
      <xdr:row>228</xdr:row>
      <xdr:rowOff>0</xdr:rowOff>
    </xdr:to>
    <xdr:sp macro="" textlink="">
      <xdr:nvSpPr>
        <xdr:cNvPr id="33865" name="Line 72">
          <a:extLst>
            <a:ext uri="{FF2B5EF4-FFF2-40B4-BE49-F238E27FC236}">
              <a16:creationId xmlns:a16="http://schemas.microsoft.com/office/drawing/2014/main" xmlns="" id="{00000000-0008-0000-0000-000049840000}"/>
            </a:ext>
          </a:extLst>
        </xdr:cNvPr>
        <xdr:cNvSpPr>
          <a:spLocks noChangeShapeType="1"/>
        </xdr:cNvSpPr>
      </xdr:nvSpPr>
      <xdr:spPr bwMode="auto">
        <a:xfrm flipH="1">
          <a:off x="2314575" y="39233475"/>
          <a:ext cx="0" cy="0"/>
        </a:xfrm>
        <a:prstGeom prst="line">
          <a:avLst/>
        </a:prstGeom>
        <a:noFill/>
        <a:ln w="9525">
          <a:solidFill>
            <a:srgbClr val="000000"/>
          </a:solidFill>
          <a:round/>
          <a:headEnd/>
          <a:tailEnd/>
        </a:ln>
      </xdr:spPr>
    </xdr:sp>
    <xdr:clientData/>
  </xdr:twoCellAnchor>
  <xdr:twoCellAnchor>
    <xdr:from>
      <xdr:col>4</xdr:col>
      <xdr:colOff>285750</xdr:colOff>
      <xdr:row>228</xdr:row>
      <xdr:rowOff>0</xdr:rowOff>
    </xdr:from>
    <xdr:to>
      <xdr:col>4</xdr:col>
      <xdr:colOff>285750</xdr:colOff>
      <xdr:row>228</xdr:row>
      <xdr:rowOff>0</xdr:rowOff>
    </xdr:to>
    <xdr:sp macro="" textlink="">
      <xdr:nvSpPr>
        <xdr:cNvPr id="33866" name="Line 73">
          <a:extLst>
            <a:ext uri="{FF2B5EF4-FFF2-40B4-BE49-F238E27FC236}">
              <a16:creationId xmlns:a16="http://schemas.microsoft.com/office/drawing/2014/main" xmlns="" id="{00000000-0008-0000-0000-00004A840000}"/>
            </a:ext>
          </a:extLst>
        </xdr:cNvPr>
        <xdr:cNvSpPr>
          <a:spLocks noChangeShapeType="1"/>
        </xdr:cNvSpPr>
      </xdr:nvSpPr>
      <xdr:spPr bwMode="auto">
        <a:xfrm>
          <a:off x="3028950" y="39233475"/>
          <a:ext cx="0" cy="0"/>
        </a:xfrm>
        <a:prstGeom prst="line">
          <a:avLst/>
        </a:prstGeom>
        <a:noFill/>
        <a:ln w="9525">
          <a:solidFill>
            <a:srgbClr val="000000"/>
          </a:solidFill>
          <a:round/>
          <a:headEnd/>
          <a:tailEnd/>
        </a:ln>
      </xdr:spPr>
    </xdr:sp>
    <xdr:clientData/>
  </xdr:twoCellAnchor>
  <xdr:twoCellAnchor>
    <xdr:from>
      <xdr:col>4</xdr:col>
      <xdr:colOff>285750</xdr:colOff>
      <xdr:row>228</xdr:row>
      <xdr:rowOff>0</xdr:rowOff>
    </xdr:from>
    <xdr:to>
      <xdr:col>4</xdr:col>
      <xdr:colOff>285750</xdr:colOff>
      <xdr:row>228</xdr:row>
      <xdr:rowOff>0</xdr:rowOff>
    </xdr:to>
    <xdr:sp macro="" textlink="">
      <xdr:nvSpPr>
        <xdr:cNvPr id="33867" name="Line 74">
          <a:extLst>
            <a:ext uri="{FF2B5EF4-FFF2-40B4-BE49-F238E27FC236}">
              <a16:creationId xmlns:a16="http://schemas.microsoft.com/office/drawing/2014/main" xmlns="" id="{00000000-0008-0000-0000-00004B840000}"/>
            </a:ext>
          </a:extLst>
        </xdr:cNvPr>
        <xdr:cNvSpPr>
          <a:spLocks noChangeShapeType="1"/>
        </xdr:cNvSpPr>
      </xdr:nvSpPr>
      <xdr:spPr bwMode="auto">
        <a:xfrm flipH="1">
          <a:off x="3028950" y="39233475"/>
          <a:ext cx="0" cy="0"/>
        </a:xfrm>
        <a:prstGeom prst="line">
          <a:avLst/>
        </a:prstGeom>
        <a:noFill/>
        <a:ln w="9525">
          <a:solidFill>
            <a:srgbClr val="000000"/>
          </a:solidFill>
          <a:round/>
          <a:headEnd/>
          <a:tailEnd/>
        </a:ln>
      </xdr:spPr>
    </xdr:sp>
    <xdr:clientData/>
  </xdr:twoCellAnchor>
  <xdr:twoCellAnchor>
    <xdr:from>
      <xdr:col>5</xdr:col>
      <xdr:colOff>285750</xdr:colOff>
      <xdr:row>228</xdr:row>
      <xdr:rowOff>0</xdr:rowOff>
    </xdr:from>
    <xdr:to>
      <xdr:col>5</xdr:col>
      <xdr:colOff>285750</xdr:colOff>
      <xdr:row>228</xdr:row>
      <xdr:rowOff>0</xdr:rowOff>
    </xdr:to>
    <xdr:sp macro="" textlink="">
      <xdr:nvSpPr>
        <xdr:cNvPr id="33868" name="Line 75">
          <a:extLst>
            <a:ext uri="{FF2B5EF4-FFF2-40B4-BE49-F238E27FC236}">
              <a16:creationId xmlns:a16="http://schemas.microsoft.com/office/drawing/2014/main" xmlns="" id="{00000000-0008-0000-0000-00004C840000}"/>
            </a:ext>
          </a:extLst>
        </xdr:cNvPr>
        <xdr:cNvSpPr>
          <a:spLocks noChangeShapeType="1"/>
        </xdr:cNvSpPr>
      </xdr:nvSpPr>
      <xdr:spPr bwMode="auto">
        <a:xfrm flipH="1">
          <a:off x="3695700" y="39233475"/>
          <a:ext cx="0" cy="0"/>
        </a:xfrm>
        <a:prstGeom prst="line">
          <a:avLst/>
        </a:prstGeom>
        <a:noFill/>
        <a:ln w="9525">
          <a:solidFill>
            <a:srgbClr val="000000"/>
          </a:solidFill>
          <a:round/>
          <a:headEnd/>
          <a:tailEnd/>
        </a:ln>
      </xdr:spPr>
    </xdr:sp>
    <xdr:clientData/>
  </xdr:twoCellAnchor>
  <xdr:twoCellAnchor>
    <xdr:from>
      <xdr:col>5</xdr:col>
      <xdr:colOff>285750</xdr:colOff>
      <xdr:row>228</xdr:row>
      <xdr:rowOff>0</xdr:rowOff>
    </xdr:from>
    <xdr:to>
      <xdr:col>5</xdr:col>
      <xdr:colOff>285750</xdr:colOff>
      <xdr:row>228</xdr:row>
      <xdr:rowOff>0</xdr:rowOff>
    </xdr:to>
    <xdr:sp macro="" textlink="">
      <xdr:nvSpPr>
        <xdr:cNvPr id="33869" name="Line 76">
          <a:extLst>
            <a:ext uri="{FF2B5EF4-FFF2-40B4-BE49-F238E27FC236}">
              <a16:creationId xmlns:a16="http://schemas.microsoft.com/office/drawing/2014/main" xmlns="" id="{00000000-0008-0000-0000-00004D840000}"/>
            </a:ext>
          </a:extLst>
        </xdr:cNvPr>
        <xdr:cNvSpPr>
          <a:spLocks noChangeShapeType="1"/>
        </xdr:cNvSpPr>
      </xdr:nvSpPr>
      <xdr:spPr bwMode="auto">
        <a:xfrm>
          <a:off x="3695700" y="39233475"/>
          <a:ext cx="0" cy="0"/>
        </a:xfrm>
        <a:prstGeom prst="line">
          <a:avLst/>
        </a:prstGeom>
        <a:noFill/>
        <a:ln w="9525">
          <a:solidFill>
            <a:srgbClr val="000000"/>
          </a:solidFill>
          <a:round/>
          <a:headEnd/>
          <a:tailEnd/>
        </a:ln>
      </xdr:spPr>
    </xdr:sp>
    <xdr:clientData/>
  </xdr:twoCellAnchor>
  <xdr:twoCellAnchor>
    <xdr:from>
      <xdr:col>5</xdr:col>
      <xdr:colOff>285750</xdr:colOff>
      <xdr:row>228</xdr:row>
      <xdr:rowOff>0</xdr:rowOff>
    </xdr:from>
    <xdr:to>
      <xdr:col>5</xdr:col>
      <xdr:colOff>285750</xdr:colOff>
      <xdr:row>228</xdr:row>
      <xdr:rowOff>0</xdr:rowOff>
    </xdr:to>
    <xdr:sp macro="" textlink="">
      <xdr:nvSpPr>
        <xdr:cNvPr id="33870" name="Line 77">
          <a:extLst>
            <a:ext uri="{FF2B5EF4-FFF2-40B4-BE49-F238E27FC236}">
              <a16:creationId xmlns:a16="http://schemas.microsoft.com/office/drawing/2014/main" xmlns="" id="{00000000-0008-0000-0000-00004E840000}"/>
            </a:ext>
          </a:extLst>
        </xdr:cNvPr>
        <xdr:cNvSpPr>
          <a:spLocks noChangeShapeType="1"/>
        </xdr:cNvSpPr>
      </xdr:nvSpPr>
      <xdr:spPr bwMode="auto">
        <a:xfrm flipH="1">
          <a:off x="3695700" y="39233475"/>
          <a:ext cx="0" cy="0"/>
        </a:xfrm>
        <a:prstGeom prst="line">
          <a:avLst/>
        </a:prstGeom>
        <a:noFill/>
        <a:ln w="9525">
          <a:solidFill>
            <a:srgbClr val="000000"/>
          </a:solidFill>
          <a:round/>
          <a:headEnd/>
          <a:tailEnd/>
        </a:ln>
      </xdr:spPr>
    </xdr:sp>
    <xdr:clientData/>
  </xdr:twoCellAnchor>
  <xdr:twoCellAnchor>
    <xdr:from>
      <xdr:col>6</xdr:col>
      <xdr:colOff>323850</xdr:colOff>
      <xdr:row>228</xdr:row>
      <xdr:rowOff>0</xdr:rowOff>
    </xdr:from>
    <xdr:to>
      <xdr:col>6</xdr:col>
      <xdr:colOff>323850</xdr:colOff>
      <xdr:row>228</xdr:row>
      <xdr:rowOff>0</xdr:rowOff>
    </xdr:to>
    <xdr:sp macro="" textlink="">
      <xdr:nvSpPr>
        <xdr:cNvPr id="33871" name="Line 78">
          <a:extLst>
            <a:ext uri="{FF2B5EF4-FFF2-40B4-BE49-F238E27FC236}">
              <a16:creationId xmlns:a16="http://schemas.microsoft.com/office/drawing/2014/main" xmlns="" id="{00000000-0008-0000-0000-00004F840000}"/>
            </a:ext>
          </a:extLst>
        </xdr:cNvPr>
        <xdr:cNvSpPr>
          <a:spLocks noChangeShapeType="1"/>
        </xdr:cNvSpPr>
      </xdr:nvSpPr>
      <xdr:spPr bwMode="auto">
        <a:xfrm>
          <a:off x="4476750" y="39233475"/>
          <a:ext cx="0" cy="0"/>
        </a:xfrm>
        <a:prstGeom prst="line">
          <a:avLst/>
        </a:prstGeom>
        <a:noFill/>
        <a:ln w="9525">
          <a:solidFill>
            <a:srgbClr val="000000"/>
          </a:solidFill>
          <a:round/>
          <a:headEnd/>
          <a:tailEnd/>
        </a:ln>
      </xdr:spPr>
    </xdr:sp>
    <xdr:clientData/>
  </xdr:twoCellAnchor>
  <xdr:twoCellAnchor>
    <xdr:from>
      <xdr:col>0</xdr:col>
      <xdr:colOff>285750</xdr:colOff>
      <xdr:row>228</xdr:row>
      <xdr:rowOff>0</xdr:rowOff>
    </xdr:from>
    <xdr:to>
      <xdr:col>0</xdr:col>
      <xdr:colOff>285750</xdr:colOff>
      <xdr:row>228</xdr:row>
      <xdr:rowOff>0</xdr:rowOff>
    </xdr:to>
    <xdr:sp macro="" textlink="">
      <xdr:nvSpPr>
        <xdr:cNvPr id="33872" name="Line 79">
          <a:extLst>
            <a:ext uri="{FF2B5EF4-FFF2-40B4-BE49-F238E27FC236}">
              <a16:creationId xmlns:a16="http://schemas.microsoft.com/office/drawing/2014/main" xmlns="" id="{00000000-0008-0000-0000-000050840000}"/>
            </a:ext>
          </a:extLst>
        </xdr:cNvPr>
        <xdr:cNvSpPr>
          <a:spLocks noChangeShapeType="1"/>
        </xdr:cNvSpPr>
      </xdr:nvSpPr>
      <xdr:spPr bwMode="auto">
        <a:xfrm flipH="1">
          <a:off x="285750" y="39233475"/>
          <a:ext cx="0" cy="0"/>
        </a:xfrm>
        <a:prstGeom prst="line">
          <a:avLst/>
        </a:prstGeom>
        <a:noFill/>
        <a:ln w="9525">
          <a:solidFill>
            <a:srgbClr val="000000"/>
          </a:solidFill>
          <a:round/>
          <a:headEnd/>
          <a:tailEnd/>
        </a:ln>
      </xdr:spPr>
    </xdr:sp>
    <xdr:clientData/>
  </xdr:twoCellAnchor>
  <xdr:twoCellAnchor>
    <xdr:from>
      <xdr:col>0</xdr:col>
      <xdr:colOff>285750</xdr:colOff>
      <xdr:row>228</xdr:row>
      <xdr:rowOff>0</xdr:rowOff>
    </xdr:from>
    <xdr:to>
      <xdr:col>0</xdr:col>
      <xdr:colOff>285750</xdr:colOff>
      <xdr:row>228</xdr:row>
      <xdr:rowOff>0</xdr:rowOff>
    </xdr:to>
    <xdr:sp macro="" textlink="">
      <xdr:nvSpPr>
        <xdr:cNvPr id="33873" name="Line 80">
          <a:extLst>
            <a:ext uri="{FF2B5EF4-FFF2-40B4-BE49-F238E27FC236}">
              <a16:creationId xmlns:a16="http://schemas.microsoft.com/office/drawing/2014/main" xmlns="" id="{00000000-0008-0000-0000-000051840000}"/>
            </a:ext>
          </a:extLst>
        </xdr:cNvPr>
        <xdr:cNvSpPr>
          <a:spLocks noChangeShapeType="1"/>
        </xdr:cNvSpPr>
      </xdr:nvSpPr>
      <xdr:spPr bwMode="auto">
        <a:xfrm>
          <a:off x="285750" y="39233475"/>
          <a:ext cx="0" cy="0"/>
        </a:xfrm>
        <a:prstGeom prst="line">
          <a:avLst/>
        </a:prstGeom>
        <a:noFill/>
        <a:ln w="9525">
          <a:solidFill>
            <a:srgbClr val="000000"/>
          </a:solidFill>
          <a:round/>
          <a:headEnd/>
          <a:tailEnd/>
        </a:ln>
      </xdr:spPr>
    </xdr:sp>
    <xdr:clientData/>
  </xdr:twoCellAnchor>
  <xdr:twoCellAnchor>
    <xdr:from>
      <xdr:col>2</xdr:col>
      <xdr:colOff>285750</xdr:colOff>
      <xdr:row>228</xdr:row>
      <xdr:rowOff>0</xdr:rowOff>
    </xdr:from>
    <xdr:to>
      <xdr:col>2</xdr:col>
      <xdr:colOff>285750</xdr:colOff>
      <xdr:row>228</xdr:row>
      <xdr:rowOff>0</xdr:rowOff>
    </xdr:to>
    <xdr:sp macro="" textlink="">
      <xdr:nvSpPr>
        <xdr:cNvPr id="33874" name="Line 81">
          <a:extLst>
            <a:ext uri="{FF2B5EF4-FFF2-40B4-BE49-F238E27FC236}">
              <a16:creationId xmlns:a16="http://schemas.microsoft.com/office/drawing/2014/main" xmlns="" id="{00000000-0008-0000-0000-000052840000}"/>
            </a:ext>
          </a:extLst>
        </xdr:cNvPr>
        <xdr:cNvSpPr>
          <a:spLocks noChangeShapeType="1"/>
        </xdr:cNvSpPr>
      </xdr:nvSpPr>
      <xdr:spPr bwMode="auto">
        <a:xfrm flipH="1">
          <a:off x="1609725" y="39233475"/>
          <a:ext cx="0" cy="0"/>
        </a:xfrm>
        <a:prstGeom prst="line">
          <a:avLst/>
        </a:prstGeom>
        <a:noFill/>
        <a:ln w="9525">
          <a:solidFill>
            <a:srgbClr val="000000"/>
          </a:solidFill>
          <a:round/>
          <a:headEnd/>
          <a:tailEnd/>
        </a:ln>
      </xdr:spPr>
    </xdr:sp>
    <xdr:clientData/>
  </xdr:twoCellAnchor>
  <xdr:twoCellAnchor>
    <xdr:from>
      <xdr:col>3</xdr:col>
      <xdr:colOff>285750</xdr:colOff>
      <xdr:row>228</xdr:row>
      <xdr:rowOff>0</xdr:rowOff>
    </xdr:from>
    <xdr:to>
      <xdr:col>3</xdr:col>
      <xdr:colOff>285750</xdr:colOff>
      <xdr:row>228</xdr:row>
      <xdr:rowOff>0</xdr:rowOff>
    </xdr:to>
    <xdr:sp macro="" textlink="">
      <xdr:nvSpPr>
        <xdr:cNvPr id="33875" name="Line 82">
          <a:extLst>
            <a:ext uri="{FF2B5EF4-FFF2-40B4-BE49-F238E27FC236}">
              <a16:creationId xmlns:a16="http://schemas.microsoft.com/office/drawing/2014/main" xmlns="" id="{00000000-0008-0000-0000-000053840000}"/>
            </a:ext>
          </a:extLst>
        </xdr:cNvPr>
        <xdr:cNvSpPr>
          <a:spLocks noChangeShapeType="1"/>
        </xdr:cNvSpPr>
      </xdr:nvSpPr>
      <xdr:spPr bwMode="auto">
        <a:xfrm flipH="1">
          <a:off x="2314575" y="39233475"/>
          <a:ext cx="0" cy="0"/>
        </a:xfrm>
        <a:prstGeom prst="line">
          <a:avLst/>
        </a:prstGeom>
        <a:noFill/>
        <a:ln w="9525">
          <a:solidFill>
            <a:srgbClr val="000000"/>
          </a:solidFill>
          <a:round/>
          <a:headEnd/>
          <a:tailEnd/>
        </a:ln>
      </xdr:spPr>
    </xdr:sp>
    <xdr:clientData/>
  </xdr:twoCellAnchor>
  <xdr:twoCellAnchor>
    <xdr:from>
      <xdr:col>4</xdr:col>
      <xdr:colOff>285750</xdr:colOff>
      <xdr:row>228</xdr:row>
      <xdr:rowOff>0</xdr:rowOff>
    </xdr:from>
    <xdr:to>
      <xdr:col>4</xdr:col>
      <xdr:colOff>285750</xdr:colOff>
      <xdr:row>228</xdr:row>
      <xdr:rowOff>0</xdr:rowOff>
    </xdr:to>
    <xdr:sp macro="" textlink="">
      <xdr:nvSpPr>
        <xdr:cNvPr id="33876" name="Line 83">
          <a:extLst>
            <a:ext uri="{FF2B5EF4-FFF2-40B4-BE49-F238E27FC236}">
              <a16:creationId xmlns:a16="http://schemas.microsoft.com/office/drawing/2014/main" xmlns="" id="{00000000-0008-0000-0000-000054840000}"/>
            </a:ext>
          </a:extLst>
        </xdr:cNvPr>
        <xdr:cNvSpPr>
          <a:spLocks noChangeShapeType="1"/>
        </xdr:cNvSpPr>
      </xdr:nvSpPr>
      <xdr:spPr bwMode="auto">
        <a:xfrm flipH="1">
          <a:off x="3028950" y="39233475"/>
          <a:ext cx="0" cy="0"/>
        </a:xfrm>
        <a:prstGeom prst="line">
          <a:avLst/>
        </a:prstGeom>
        <a:noFill/>
        <a:ln w="9525">
          <a:solidFill>
            <a:srgbClr val="000000"/>
          </a:solidFill>
          <a:round/>
          <a:headEnd/>
          <a:tailEnd/>
        </a:ln>
      </xdr:spPr>
    </xdr:sp>
    <xdr:clientData/>
  </xdr:twoCellAnchor>
  <xdr:twoCellAnchor>
    <xdr:from>
      <xdr:col>2</xdr:col>
      <xdr:colOff>285750</xdr:colOff>
      <xdr:row>228</xdr:row>
      <xdr:rowOff>0</xdr:rowOff>
    </xdr:from>
    <xdr:to>
      <xdr:col>2</xdr:col>
      <xdr:colOff>285750</xdr:colOff>
      <xdr:row>228</xdr:row>
      <xdr:rowOff>0</xdr:rowOff>
    </xdr:to>
    <xdr:sp macro="" textlink="">
      <xdr:nvSpPr>
        <xdr:cNvPr id="33877" name="Line 84">
          <a:extLst>
            <a:ext uri="{FF2B5EF4-FFF2-40B4-BE49-F238E27FC236}">
              <a16:creationId xmlns:a16="http://schemas.microsoft.com/office/drawing/2014/main" xmlns="" id="{00000000-0008-0000-0000-000055840000}"/>
            </a:ext>
          </a:extLst>
        </xdr:cNvPr>
        <xdr:cNvSpPr>
          <a:spLocks noChangeShapeType="1"/>
        </xdr:cNvSpPr>
      </xdr:nvSpPr>
      <xdr:spPr bwMode="auto">
        <a:xfrm>
          <a:off x="1609725" y="39233475"/>
          <a:ext cx="0" cy="0"/>
        </a:xfrm>
        <a:prstGeom prst="line">
          <a:avLst/>
        </a:prstGeom>
        <a:noFill/>
        <a:ln w="9525">
          <a:solidFill>
            <a:srgbClr val="000000"/>
          </a:solidFill>
          <a:round/>
          <a:headEnd/>
          <a:tailEnd/>
        </a:ln>
      </xdr:spPr>
    </xdr:sp>
    <xdr:clientData/>
  </xdr:twoCellAnchor>
  <xdr:twoCellAnchor>
    <xdr:from>
      <xdr:col>3</xdr:col>
      <xdr:colOff>285750</xdr:colOff>
      <xdr:row>228</xdr:row>
      <xdr:rowOff>0</xdr:rowOff>
    </xdr:from>
    <xdr:to>
      <xdr:col>3</xdr:col>
      <xdr:colOff>285750</xdr:colOff>
      <xdr:row>228</xdr:row>
      <xdr:rowOff>0</xdr:rowOff>
    </xdr:to>
    <xdr:sp macro="" textlink="">
      <xdr:nvSpPr>
        <xdr:cNvPr id="33878" name="Line 85">
          <a:extLst>
            <a:ext uri="{FF2B5EF4-FFF2-40B4-BE49-F238E27FC236}">
              <a16:creationId xmlns:a16="http://schemas.microsoft.com/office/drawing/2014/main" xmlns="" id="{00000000-0008-0000-0000-000056840000}"/>
            </a:ext>
          </a:extLst>
        </xdr:cNvPr>
        <xdr:cNvSpPr>
          <a:spLocks noChangeShapeType="1"/>
        </xdr:cNvSpPr>
      </xdr:nvSpPr>
      <xdr:spPr bwMode="auto">
        <a:xfrm>
          <a:off x="2314575" y="39233475"/>
          <a:ext cx="0" cy="0"/>
        </a:xfrm>
        <a:prstGeom prst="line">
          <a:avLst/>
        </a:prstGeom>
        <a:noFill/>
        <a:ln w="9525">
          <a:solidFill>
            <a:srgbClr val="000000"/>
          </a:solidFill>
          <a:round/>
          <a:headEnd/>
          <a:tailEnd/>
        </a:ln>
      </xdr:spPr>
    </xdr:sp>
    <xdr:clientData/>
  </xdr:twoCellAnchor>
  <xdr:twoCellAnchor>
    <xdr:from>
      <xdr:col>2</xdr:col>
      <xdr:colOff>285750</xdr:colOff>
      <xdr:row>228</xdr:row>
      <xdr:rowOff>0</xdr:rowOff>
    </xdr:from>
    <xdr:to>
      <xdr:col>2</xdr:col>
      <xdr:colOff>285750</xdr:colOff>
      <xdr:row>228</xdr:row>
      <xdr:rowOff>0</xdr:rowOff>
    </xdr:to>
    <xdr:sp macro="" textlink="">
      <xdr:nvSpPr>
        <xdr:cNvPr id="33879" name="Line 86">
          <a:extLst>
            <a:ext uri="{FF2B5EF4-FFF2-40B4-BE49-F238E27FC236}">
              <a16:creationId xmlns:a16="http://schemas.microsoft.com/office/drawing/2014/main" xmlns="" id="{00000000-0008-0000-0000-000057840000}"/>
            </a:ext>
          </a:extLst>
        </xdr:cNvPr>
        <xdr:cNvSpPr>
          <a:spLocks noChangeShapeType="1"/>
        </xdr:cNvSpPr>
      </xdr:nvSpPr>
      <xdr:spPr bwMode="auto">
        <a:xfrm flipH="1">
          <a:off x="1609725" y="39233475"/>
          <a:ext cx="0" cy="0"/>
        </a:xfrm>
        <a:prstGeom prst="line">
          <a:avLst/>
        </a:prstGeom>
        <a:noFill/>
        <a:ln w="9525">
          <a:solidFill>
            <a:srgbClr val="000000"/>
          </a:solidFill>
          <a:round/>
          <a:headEnd/>
          <a:tailEnd/>
        </a:ln>
      </xdr:spPr>
    </xdr:sp>
    <xdr:clientData/>
  </xdr:twoCellAnchor>
  <xdr:twoCellAnchor>
    <xdr:from>
      <xdr:col>3</xdr:col>
      <xdr:colOff>285750</xdr:colOff>
      <xdr:row>228</xdr:row>
      <xdr:rowOff>0</xdr:rowOff>
    </xdr:from>
    <xdr:to>
      <xdr:col>3</xdr:col>
      <xdr:colOff>285750</xdr:colOff>
      <xdr:row>228</xdr:row>
      <xdr:rowOff>0</xdr:rowOff>
    </xdr:to>
    <xdr:sp macro="" textlink="">
      <xdr:nvSpPr>
        <xdr:cNvPr id="33880" name="Line 87">
          <a:extLst>
            <a:ext uri="{FF2B5EF4-FFF2-40B4-BE49-F238E27FC236}">
              <a16:creationId xmlns:a16="http://schemas.microsoft.com/office/drawing/2014/main" xmlns="" id="{00000000-0008-0000-0000-000058840000}"/>
            </a:ext>
          </a:extLst>
        </xdr:cNvPr>
        <xdr:cNvSpPr>
          <a:spLocks noChangeShapeType="1"/>
        </xdr:cNvSpPr>
      </xdr:nvSpPr>
      <xdr:spPr bwMode="auto">
        <a:xfrm flipH="1">
          <a:off x="2314575" y="39233475"/>
          <a:ext cx="0" cy="0"/>
        </a:xfrm>
        <a:prstGeom prst="line">
          <a:avLst/>
        </a:prstGeom>
        <a:noFill/>
        <a:ln w="9525">
          <a:solidFill>
            <a:srgbClr val="000000"/>
          </a:solidFill>
          <a:round/>
          <a:headEnd/>
          <a:tailEnd/>
        </a:ln>
      </xdr:spPr>
    </xdr:sp>
    <xdr:clientData/>
  </xdr:twoCellAnchor>
  <xdr:twoCellAnchor>
    <xdr:from>
      <xdr:col>0</xdr:col>
      <xdr:colOff>285750</xdr:colOff>
      <xdr:row>228</xdr:row>
      <xdr:rowOff>0</xdr:rowOff>
    </xdr:from>
    <xdr:to>
      <xdr:col>0</xdr:col>
      <xdr:colOff>285750</xdr:colOff>
      <xdr:row>228</xdr:row>
      <xdr:rowOff>0</xdr:rowOff>
    </xdr:to>
    <xdr:sp macro="" textlink="">
      <xdr:nvSpPr>
        <xdr:cNvPr id="33881" name="Line 88">
          <a:extLst>
            <a:ext uri="{FF2B5EF4-FFF2-40B4-BE49-F238E27FC236}">
              <a16:creationId xmlns:a16="http://schemas.microsoft.com/office/drawing/2014/main" xmlns="" id="{00000000-0008-0000-0000-000059840000}"/>
            </a:ext>
          </a:extLst>
        </xdr:cNvPr>
        <xdr:cNvSpPr>
          <a:spLocks noChangeShapeType="1"/>
        </xdr:cNvSpPr>
      </xdr:nvSpPr>
      <xdr:spPr bwMode="auto">
        <a:xfrm>
          <a:off x="285750" y="39233475"/>
          <a:ext cx="0" cy="0"/>
        </a:xfrm>
        <a:prstGeom prst="line">
          <a:avLst/>
        </a:prstGeom>
        <a:noFill/>
        <a:ln w="9525">
          <a:solidFill>
            <a:srgbClr val="000000"/>
          </a:solidFill>
          <a:round/>
          <a:headEnd/>
          <a:tailEnd/>
        </a:ln>
      </xdr:spPr>
    </xdr:sp>
    <xdr:clientData/>
  </xdr:twoCellAnchor>
  <xdr:twoCellAnchor>
    <xdr:from>
      <xdr:col>0</xdr:col>
      <xdr:colOff>285750</xdr:colOff>
      <xdr:row>228</xdr:row>
      <xdr:rowOff>0</xdr:rowOff>
    </xdr:from>
    <xdr:to>
      <xdr:col>0</xdr:col>
      <xdr:colOff>285750</xdr:colOff>
      <xdr:row>228</xdr:row>
      <xdr:rowOff>0</xdr:rowOff>
    </xdr:to>
    <xdr:sp macro="" textlink="">
      <xdr:nvSpPr>
        <xdr:cNvPr id="33882" name="Line 89">
          <a:extLst>
            <a:ext uri="{FF2B5EF4-FFF2-40B4-BE49-F238E27FC236}">
              <a16:creationId xmlns:a16="http://schemas.microsoft.com/office/drawing/2014/main" xmlns="" id="{00000000-0008-0000-0000-00005A840000}"/>
            </a:ext>
          </a:extLst>
        </xdr:cNvPr>
        <xdr:cNvSpPr>
          <a:spLocks noChangeShapeType="1"/>
        </xdr:cNvSpPr>
      </xdr:nvSpPr>
      <xdr:spPr bwMode="auto">
        <a:xfrm flipH="1">
          <a:off x="285750" y="39233475"/>
          <a:ext cx="0" cy="0"/>
        </a:xfrm>
        <a:prstGeom prst="line">
          <a:avLst/>
        </a:prstGeom>
        <a:noFill/>
        <a:ln w="9525">
          <a:solidFill>
            <a:srgbClr val="000000"/>
          </a:solidFill>
          <a:round/>
          <a:headEnd/>
          <a:tailEnd/>
        </a:ln>
      </xdr:spPr>
    </xdr:sp>
    <xdr:clientData/>
  </xdr:twoCellAnchor>
  <xdr:twoCellAnchor>
    <xdr:from>
      <xdr:col>2</xdr:col>
      <xdr:colOff>285750</xdr:colOff>
      <xdr:row>228</xdr:row>
      <xdr:rowOff>0</xdr:rowOff>
    </xdr:from>
    <xdr:to>
      <xdr:col>2</xdr:col>
      <xdr:colOff>285750</xdr:colOff>
      <xdr:row>228</xdr:row>
      <xdr:rowOff>0</xdr:rowOff>
    </xdr:to>
    <xdr:sp macro="" textlink="">
      <xdr:nvSpPr>
        <xdr:cNvPr id="33883" name="Line 90">
          <a:extLst>
            <a:ext uri="{FF2B5EF4-FFF2-40B4-BE49-F238E27FC236}">
              <a16:creationId xmlns:a16="http://schemas.microsoft.com/office/drawing/2014/main" xmlns="" id="{00000000-0008-0000-0000-00005B840000}"/>
            </a:ext>
          </a:extLst>
        </xdr:cNvPr>
        <xdr:cNvSpPr>
          <a:spLocks noChangeShapeType="1"/>
        </xdr:cNvSpPr>
      </xdr:nvSpPr>
      <xdr:spPr bwMode="auto">
        <a:xfrm>
          <a:off x="1609725" y="39233475"/>
          <a:ext cx="0" cy="0"/>
        </a:xfrm>
        <a:prstGeom prst="line">
          <a:avLst/>
        </a:prstGeom>
        <a:noFill/>
        <a:ln w="9525">
          <a:solidFill>
            <a:srgbClr val="000000"/>
          </a:solidFill>
          <a:round/>
          <a:headEnd/>
          <a:tailEnd/>
        </a:ln>
      </xdr:spPr>
    </xdr:sp>
    <xdr:clientData/>
  </xdr:twoCellAnchor>
  <xdr:twoCellAnchor>
    <xdr:from>
      <xdr:col>2</xdr:col>
      <xdr:colOff>285750</xdr:colOff>
      <xdr:row>228</xdr:row>
      <xdr:rowOff>0</xdr:rowOff>
    </xdr:from>
    <xdr:to>
      <xdr:col>2</xdr:col>
      <xdr:colOff>285750</xdr:colOff>
      <xdr:row>228</xdr:row>
      <xdr:rowOff>0</xdr:rowOff>
    </xdr:to>
    <xdr:sp macro="" textlink="">
      <xdr:nvSpPr>
        <xdr:cNvPr id="33884" name="Line 91">
          <a:extLst>
            <a:ext uri="{FF2B5EF4-FFF2-40B4-BE49-F238E27FC236}">
              <a16:creationId xmlns:a16="http://schemas.microsoft.com/office/drawing/2014/main" xmlns="" id="{00000000-0008-0000-0000-00005C840000}"/>
            </a:ext>
          </a:extLst>
        </xdr:cNvPr>
        <xdr:cNvSpPr>
          <a:spLocks noChangeShapeType="1"/>
        </xdr:cNvSpPr>
      </xdr:nvSpPr>
      <xdr:spPr bwMode="auto">
        <a:xfrm flipH="1">
          <a:off x="1609725" y="39233475"/>
          <a:ext cx="0" cy="0"/>
        </a:xfrm>
        <a:prstGeom prst="line">
          <a:avLst/>
        </a:prstGeom>
        <a:noFill/>
        <a:ln w="9525">
          <a:solidFill>
            <a:srgbClr val="000000"/>
          </a:solidFill>
          <a:round/>
          <a:headEnd/>
          <a:tailEnd/>
        </a:ln>
      </xdr:spPr>
    </xdr:sp>
    <xdr:clientData/>
  </xdr:twoCellAnchor>
  <xdr:twoCellAnchor>
    <xdr:from>
      <xdr:col>3</xdr:col>
      <xdr:colOff>285750</xdr:colOff>
      <xdr:row>228</xdr:row>
      <xdr:rowOff>0</xdr:rowOff>
    </xdr:from>
    <xdr:to>
      <xdr:col>3</xdr:col>
      <xdr:colOff>285750</xdr:colOff>
      <xdr:row>228</xdr:row>
      <xdr:rowOff>0</xdr:rowOff>
    </xdr:to>
    <xdr:sp macro="" textlink="">
      <xdr:nvSpPr>
        <xdr:cNvPr id="33885" name="Line 92">
          <a:extLst>
            <a:ext uri="{FF2B5EF4-FFF2-40B4-BE49-F238E27FC236}">
              <a16:creationId xmlns:a16="http://schemas.microsoft.com/office/drawing/2014/main" xmlns="" id="{00000000-0008-0000-0000-00005D840000}"/>
            </a:ext>
          </a:extLst>
        </xdr:cNvPr>
        <xdr:cNvSpPr>
          <a:spLocks noChangeShapeType="1"/>
        </xdr:cNvSpPr>
      </xdr:nvSpPr>
      <xdr:spPr bwMode="auto">
        <a:xfrm>
          <a:off x="2314575" y="39233475"/>
          <a:ext cx="0" cy="0"/>
        </a:xfrm>
        <a:prstGeom prst="line">
          <a:avLst/>
        </a:prstGeom>
        <a:noFill/>
        <a:ln w="9525">
          <a:solidFill>
            <a:srgbClr val="000000"/>
          </a:solidFill>
          <a:round/>
          <a:headEnd/>
          <a:tailEnd/>
        </a:ln>
      </xdr:spPr>
    </xdr:sp>
    <xdr:clientData/>
  </xdr:twoCellAnchor>
  <xdr:twoCellAnchor>
    <xdr:from>
      <xdr:col>3</xdr:col>
      <xdr:colOff>285750</xdr:colOff>
      <xdr:row>228</xdr:row>
      <xdr:rowOff>0</xdr:rowOff>
    </xdr:from>
    <xdr:to>
      <xdr:col>3</xdr:col>
      <xdr:colOff>285750</xdr:colOff>
      <xdr:row>228</xdr:row>
      <xdr:rowOff>0</xdr:rowOff>
    </xdr:to>
    <xdr:sp macro="" textlink="">
      <xdr:nvSpPr>
        <xdr:cNvPr id="33886" name="Line 93">
          <a:extLst>
            <a:ext uri="{FF2B5EF4-FFF2-40B4-BE49-F238E27FC236}">
              <a16:creationId xmlns:a16="http://schemas.microsoft.com/office/drawing/2014/main" xmlns="" id="{00000000-0008-0000-0000-00005E840000}"/>
            </a:ext>
          </a:extLst>
        </xdr:cNvPr>
        <xdr:cNvSpPr>
          <a:spLocks noChangeShapeType="1"/>
        </xdr:cNvSpPr>
      </xdr:nvSpPr>
      <xdr:spPr bwMode="auto">
        <a:xfrm flipH="1">
          <a:off x="2314575" y="39233475"/>
          <a:ext cx="0" cy="0"/>
        </a:xfrm>
        <a:prstGeom prst="line">
          <a:avLst/>
        </a:prstGeom>
        <a:noFill/>
        <a:ln w="9525">
          <a:solidFill>
            <a:srgbClr val="000000"/>
          </a:solidFill>
          <a:round/>
          <a:headEnd/>
          <a:tailEnd/>
        </a:ln>
      </xdr:spPr>
    </xdr:sp>
    <xdr:clientData/>
  </xdr:twoCellAnchor>
  <xdr:twoCellAnchor>
    <xdr:from>
      <xdr:col>4</xdr:col>
      <xdr:colOff>285750</xdr:colOff>
      <xdr:row>228</xdr:row>
      <xdr:rowOff>0</xdr:rowOff>
    </xdr:from>
    <xdr:to>
      <xdr:col>4</xdr:col>
      <xdr:colOff>285750</xdr:colOff>
      <xdr:row>228</xdr:row>
      <xdr:rowOff>0</xdr:rowOff>
    </xdr:to>
    <xdr:sp macro="" textlink="">
      <xdr:nvSpPr>
        <xdr:cNvPr id="33887" name="Line 94">
          <a:extLst>
            <a:ext uri="{FF2B5EF4-FFF2-40B4-BE49-F238E27FC236}">
              <a16:creationId xmlns:a16="http://schemas.microsoft.com/office/drawing/2014/main" xmlns="" id="{00000000-0008-0000-0000-00005F840000}"/>
            </a:ext>
          </a:extLst>
        </xdr:cNvPr>
        <xdr:cNvSpPr>
          <a:spLocks noChangeShapeType="1"/>
        </xdr:cNvSpPr>
      </xdr:nvSpPr>
      <xdr:spPr bwMode="auto">
        <a:xfrm>
          <a:off x="3028950" y="39233475"/>
          <a:ext cx="0" cy="0"/>
        </a:xfrm>
        <a:prstGeom prst="line">
          <a:avLst/>
        </a:prstGeom>
        <a:noFill/>
        <a:ln w="9525">
          <a:solidFill>
            <a:srgbClr val="000000"/>
          </a:solidFill>
          <a:round/>
          <a:headEnd/>
          <a:tailEnd/>
        </a:ln>
      </xdr:spPr>
    </xdr:sp>
    <xdr:clientData/>
  </xdr:twoCellAnchor>
  <xdr:twoCellAnchor>
    <xdr:from>
      <xdr:col>4</xdr:col>
      <xdr:colOff>285750</xdr:colOff>
      <xdr:row>228</xdr:row>
      <xdr:rowOff>0</xdr:rowOff>
    </xdr:from>
    <xdr:to>
      <xdr:col>4</xdr:col>
      <xdr:colOff>285750</xdr:colOff>
      <xdr:row>228</xdr:row>
      <xdr:rowOff>0</xdr:rowOff>
    </xdr:to>
    <xdr:sp macro="" textlink="">
      <xdr:nvSpPr>
        <xdr:cNvPr id="33888" name="Line 95">
          <a:extLst>
            <a:ext uri="{FF2B5EF4-FFF2-40B4-BE49-F238E27FC236}">
              <a16:creationId xmlns:a16="http://schemas.microsoft.com/office/drawing/2014/main" xmlns="" id="{00000000-0008-0000-0000-000060840000}"/>
            </a:ext>
          </a:extLst>
        </xdr:cNvPr>
        <xdr:cNvSpPr>
          <a:spLocks noChangeShapeType="1"/>
        </xdr:cNvSpPr>
      </xdr:nvSpPr>
      <xdr:spPr bwMode="auto">
        <a:xfrm flipH="1">
          <a:off x="3028950" y="39233475"/>
          <a:ext cx="0" cy="0"/>
        </a:xfrm>
        <a:prstGeom prst="line">
          <a:avLst/>
        </a:prstGeom>
        <a:noFill/>
        <a:ln w="9525">
          <a:solidFill>
            <a:srgbClr val="000000"/>
          </a:solidFill>
          <a:round/>
          <a:headEnd/>
          <a:tailEnd/>
        </a:ln>
      </xdr:spPr>
    </xdr:sp>
    <xdr:clientData/>
  </xdr:twoCellAnchor>
  <xdr:twoCellAnchor>
    <xdr:from>
      <xdr:col>5</xdr:col>
      <xdr:colOff>285750</xdr:colOff>
      <xdr:row>228</xdr:row>
      <xdr:rowOff>0</xdr:rowOff>
    </xdr:from>
    <xdr:to>
      <xdr:col>5</xdr:col>
      <xdr:colOff>285750</xdr:colOff>
      <xdr:row>228</xdr:row>
      <xdr:rowOff>0</xdr:rowOff>
    </xdr:to>
    <xdr:sp macro="" textlink="">
      <xdr:nvSpPr>
        <xdr:cNvPr id="33889" name="Line 96">
          <a:extLst>
            <a:ext uri="{FF2B5EF4-FFF2-40B4-BE49-F238E27FC236}">
              <a16:creationId xmlns:a16="http://schemas.microsoft.com/office/drawing/2014/main" xmlns="" id="{00000000-0008-0000-0000-000061840000}"/>
            </a:ext>
          </a:extLst>
        </xdr:cNvPr>
        <xdr:cNvSpPr>
          <a:spLocks noChangeShapeType="1"/>
        </xdr:cNvSpPr>
      </xdr:nvSpPr>
      <xdr:spPr bwMode="auto">
        <a:xfrm flipH="1">
          <a:off x="3695700" y="39233475"/>
          <a:ext cx="0" cy="0"/>
        </a:xfrm>
        <a:prstGeom prst="line">
          <a:avLst/>
        </a:prstGeom>
        <a:noFill/>
        <a:ln w="9525">
          <a:solidFill>
            <a:srgbClr val="000000"/>
          </a:solidFill>
          <a:round/>
          <a:headEnd/>
          <a:tailEnd/>
        </a:ln>
      </xdr:spPr>
    </xdr:sp>
    <xdr:clientData/>
  </xdr:twoCellAnchor>
  <xdr:twoCellAnchor>
    <xdr:from>
      <xdr:col>5</xdr:col>
      <xdr:colOff>285750</xdr:colOff>
      <xdr:row>228</xdr:row>
      <xdr:rowOff>0</xdr:rowOff>
    </xdr:from>
    <xdr:to>
      <xdr:col>5</xdr:col>
      <xdr:colOff>285750</xdr:colOff>
      <xdr:row>228</xdr:row>
      <xdr:rowOff>0</xdr:rowOff>
    </xdr:to>
    <xdr:sp macro="" textlink="">
      <xdr:nvSpPr>
        <xdr:cNvPr id="33890" name="Line 97">
          <a:extLst>
            <a:ext uri="{FF2B5EF4-FFF2-40B4-BE49-F238E27FC236}">
              <a16:creationId xmlns:a16="http://schemas.microsoft.com/office/drawing/2014/main" xmlns="" id="{00000000-0008-0000-0000-000062840000}"/>
            </a:ext>
          </a:extLst>
        </xdr:cNvPr>
        <xdr:cNvSpPr>
          <a:spLocks noChangeShapeType="1"/>
        </xdr:cNvSpPr>
      </xdr:nvSpPr>
      <xdr:spPr bwMode="auto">
        <a:xfrm>
          <a:off x="3695700" y="39233475"/>
          <a:ext cx="0" cy="0"/>
        </a:xfrm>
        <a:prstGeom prst="line">
          <a:avLst/>
        </a:prstGeom>
        <a:noFill/>
        <a:ln w="9525">
          <a:solidFill>
            <a:srgbClr val="000000"/>
          </a:solidFill>
          <a:round/>
          <a:headEnd/>
          <a:tailEnd/>
        </a:ln>
      </xdr:spPr>
    </xdr:sp>
    <xdr:clientData/>
  </xdr:twoCellAnchor>
  <xdr:twoCellAnchor>
    <xdr:from>
      <xdr:col>5</xdr:col>
      <xdr:colOff>285750</xdr:colOff>
      <xdr:row>228</xdr:row>
      <xdr:rowOff>0</xdr:rowOff>
    </xdr:from>
    <xdr:to>
      <xdr:col>5</xdr:col>
      <xdr:colOff>285750</xdr:colOff>
      <xdr:row>228</xdr:row>
      <xdr:rowOff>0</xdr:rowOff>
    </xdr:to>
    <xdr:sp macro="" textlink="">
      <xdr:nvSpPr>
        <xdr:cNvPr id="33891" name="Line 98">
          <a:extLst>
            <a:ext uri="{FF2B5EF4-FFF2-40B4-BE49-F238E27FC236}">
              <a16:creationId xmlns:a16="http://schemas.microsoft.com/office/drawing/2014/main" xmlns="" id="{00000000-0008-0000-0000-000063840000}"/>
            </a:ext>
          </a:extLst>
        </xdr:cNvPr>
        <xdr:cNvSpPr>
          <a:spLocks noChangeShapeType="1"/>
        </xdr:cNvSpPr>
      </xdr:nvSpPr>
      <xdr:spPr bwMode="auto">
        <a:xfrm flipH="1">
          <a:off x="3695700" y="39233475"/>
          <a:ext cx="0" cy="0"/>
        </a:xfrm>
        <a:prstGeom prst="line">
          <a:avLst/>
        </a:prstGeom>
        <a:noFill/>
        <a:ln w="9525">
          <a:solidFill>
            <a:srgbClr val="000000"/>
          </a:solidFill>
          <a:round/>
          <a:headEnd/>
          <a:tailEnd/>
        </a:ln>
      </xdr:spPr>
    </xdr:sp>
    <xdr:clientData/>
  </xdr:twoCellAnchor>
  <xdr:twoCellAnchor>
    <xdr:from>
      <xdr:col>6</xdr:col>
      <xdr:colOff>323850</xdr:colOff>
      <xdr:row>228</xdr:row>
      <xdr:rowOff>0</xdr:rowOff>
    </xdr:from>
    <xdr:to>
      <xdr:col>6</xdr:col>
      <xdr:colOff>323850</xdr:colOff>
      <xdr:row>228</xdr:row>
      <xdr:rowOff>0</xdr:rowOff>
    </xdr:to>
    <xdr:sp macro="" textlink="">
      <xdr:nvSpPr>
        <xdr:cNvPr id="33892" name="Line 99">
          <a:extLst>
            <a:ext uri="{FF2B5EF4-FFF2-40B4-BE49-F238E27FC236}">
              <a16:creationId xmlns:a16="http://schemas.microsoft.com/office/drawing/2014/main" xmlns="" id="{00000000-0008-0000-0000-000064840000}"/>
            </a:ext>
          </a:extLst>
        </xdr:cNvPr>
        <xdr:cNvSpPr>
          <a:spLocks noChangeShapeType="1"/>
        </xdr:cNvSpPr>
      </xdr:nvSpPr>
      <xdr:spPr bwMode="auto">
        <a:xfrm>
          <a:off x="4476750" y="39233475"/>
          <a:ext cx="0" cy="0"/>
        </a:xfrm>
        <a:prstGeom prst="line">
          <a:avLst/>
        </a:prstGeom>
        <a:noFill/>
        <a:ln w="9525">
          <a:solidFill>
            <a:srgbClr val="000000"/>
          </a:solidFill>
          <a:round/>
          <a:headEnd/>
          <a:tailEnd/>
        </a:ln>
      </xdr:spPr>
    </xdr:sp>
    <xdr:clientData/>
  </xdr:twoCellAnchor>
  <xdr:twoCellAnchor>
    <xdr:from>
      <xdr:col>2</xdr:col>
      <xdr:colOff>285750</xdr:colOff>
      <xdr:row>228</xdr:row>
      <xdr:rowOff>0</xdr:rowOff>
    </xdr:from>
    <xdr:to>
      <xdr:col>2</xdr:col>
      <xdr:colOff>285750</xdr:colOff>
      <xdr:row>228</xdr:row>
      <xdr:rowOff>0</xdr:rowOff>
    </xdr:to>
    <xdr:sp macro="" textlink="">
      <xdr:nvSpPr>
        <xdr:cNvPr id="33893" name="Line 100">
          <a:extLst>
            <a:ext uri="{FF2B5EF4-FFF2-40B4-BE49-F238E27FC236}">
              <a16:creationId xmlns:a16="http://schemas.microsoft.com/office/drawing/2014/main" xmlns="" id="{00000000-0008-0000-0000-000065840000}"/>
            </a:ext>
          </a:extLst>
        </xdr:cNvPr>
        <xdr:cNvSpPr>
          <a:spLocks noChangeShapeType="1"/>
        </xdr:cNvSpPr>
      </xdr:nvSpPr>
      <xdr:spPr bwMode="auto">
        <a:xfrm>
          <a:off x="1609725" y="39233475"/>
          <a:ext cx="0" cy="0"/>
        </a:xfrm>
        <a:prstGeom prst="line">
          <a:avLst/>
        </a:prstGeom>
        <a:noFill/>
        <a:ln w="9525">
          <a:solidFill>
            <a:srgbClr val="000000"/>
          </a:solidFill>
          <a:round/>
          <a:headEnd/>
          <a:tailEnd/>
        </a:ln>
      </xdr:spPr>
    </xdr:sp>
    <xdr:clientData/>
  </xdr:twoCellAnchor>
  <xdr:twoCellAnchor>
    <xdr:from>
      <xdr:col>3</xdr:col>
      <xdr:colOff>285750</xdr:colOff>
      <xdr:row>228</xdr:row>
      <xdr:rowOff>0</xdr:rowOff>
    </xdr:from>
    <xdr:to>
      <xdr:col>3</xdr:col>
      <xdr:colOff>285750</xdr:colOff>
      <xdr:row>228</xdr:row>
      <xdr:rowOff>0</xdr:rowOff>
    </xdr:to>
    <xdr:sp macro="" textlink="">
      <xdr:nvSpPr>
        <xdr:cNvPr id="33894" name="Line 101">
          <a:extLst>
            <a:ext uri="{FF2B5EF4-FFF2-40B4-BE49-F238E27FC236}">
              <a16:creationId xmlns:a16="http://schemas.microsoft.com/office/drawing/2014/main" xmlns="" id="{00000000-0008-0000-0000-000066840000}"/>
            </a:ext>
          </a:extLst>
        </xdr:cNvPr>
        <xdr:cNvSpPr>
          <a:spLocks noChangeShapeType="1"/>
        </xdr:cNvSpPr>
      </xdr:nvSpPr>
      <xdr:spPr bwMode="auto">
        <a:xfrm>
          <a:off x="2314575" y="39233475"/>
          <a:ext cx="0" cy="0"/>
        </a:xfrm>
        <a:prstGeom prst="line">
          <a:avLst/>
        </a:prstGeom>
        <a:noFill/>
        <a:ln w="9525">
          <a:solidFill>
            <a:srgbClr val="000000"/>
          </a:solidFill>
          <a:round/>
          <a:headEnd/>
          <a:tailEnd/>
        </a:ln>
      </xdr:spPr>
    </xdr:sp>
    <xdr:clientData/>
  </xdr:twoCellAnchor>
  <xdr:twoCellAnchor>
    <xdr:from>
      <xdr:col>2</xdr:col>
      <xdr:colOff>285750</xdr:colOff>
      <xdr:row>228</xdr:row>
      <xdr:rowOff>0</xdr:rowOff>
    </xdr:from>
    <xdr:to>
      <xdr:col>2</xdr:col>
      <xdr:colOff>285750</xdr:colOff>
      <xdr:row>228</xdr:row>
      <xdr:rowOff>0</xdr:rowOff>
    </xdr:to>
    <xdr:sp macro="" textlink="">
      <xdr:nvSpPr>
        <xdr:cNvPr id="33895" name="Line 102">
          <a:extLst>
            <a:ext uri="{FF2B5EF4-FFF2-40B4-BE49-F238E27FC236}">
              <a16:creationId xmlns:a16="http://schemas.microsoft.com/office/drawing/2014/main" xmlns="" id="{00000000-0008-0000-0000-000067840000}"/>
            </a:ext>
          </a:extLst>
        </xdr:cNvPr>
        <xdr:cNvSpPr>
          <a:spLocks noChangeShapeType="1"/>
        </xdr:cNvSpPr>
      </xdr:nvSpPr>
      <xdr:spPr bwMode="auto">
        <a:xfrm>
          <a:off x="1609725" y="39233475"/>
          <a:ext cx="0" cy="0"/>
        </a:xfrm>
        <a:prstGeom prst="line">
          <a:avLst/>
        </a:prstGeom>
        <a:noFill/>
        <a:ln w="9525">
          <a:solidFill>
            <a:srgbClr val="000000"/>
          </a:solidFill>
          <a:round/>
          <a:headEnd/>
          <a:tailEnd/>
        </a:ln>
      </xdr:spPr>
    </xdr:sp>
    <xdr:clientData/>
  </xdr:twoCellAnchor>
  <xdr:twoCellAnchor>
    <xdr:from>
      <xdr:col>3</xdr:col>
      <xdr:colOff>285750</xdr:colOff>
      <xdr:row>228</xdr:row>
      <xdr:rowOff>0</xdr:rowOff>
    </xdr:from>
    <xdr:to>
      <xdr:col>3</xdr:col>
      <xdr:colOff>285750</xdr:colOff>
      <xdr:row>228</xdr:row>
      <xdr:rowOff>0</xdr:rowOff>
    </xdr:to>
    <xdr:sp macro="" textlink="">
      <xdr:nvSpPr>
        <xdr:cNvPr id="33896" name="Line 103">
          <a:extLst>
            <a:ext uri="{FF2B5EF4-FFF2-40B4-BE49-F238E27FC236}">
              <a16:creationId xmlns:a16="http://schemas.microsoft.com/office/drawing/2014/main" xmlns="" id="{00000000-0008-0000-0000-000068840000}"/>
            </a:ext>
          </a:extLst>
        </xdr:cNvPr>
        <xdr:cNvSpPr>
          <a:spLocks noChangeShapeType="1"/>
        </xdr:cNvSpPr>
      </xdr:nvSpPr>
      <xdr:spPr bwMode="auto">
        <a:xfrm>
          <a:off x="2314575" y="39233475"/>
          <a:ext cx="0" cy="0"/>
        </a:xfrm>
        <a:prstGeom prst="line">
          <a:avLst/>
        </a:prstGeom>
        <a:noFill/>
        <a:ln w="9525">
          <a:solidFill>
            <a:srgbClr val="000000"/>
          </a:solidFill>
          <a:round/>
          <a:headEnd/>
          <a:tailEnd/>
        </a:ln>
      </xdr:spPr>
    </xdr:sp>
    <xdr:clientData/>
  </xdr:twoCellAnchor>
  <xdr:twoCellAnchor>
    <xdr:from>
      <xdr:col>4</xdr:col>
      <xdr:colOff>285750</xdr:colOff>
      <xdr:row>228</xdr:row>
      <xdr:rowOff>0</xdr:rowOff>
    </xdr:from>
    <xdr:to>
      <xdr:col>4</xdr:col>
      <xdr:colOff>285750</xdr:colOff>
      <xdr:row>228</xdr:row>
      <xdr:rowOff>0</xdr:rowOff>
    </xdr:to>
    <xdr:sp macro="" textlink="">
      <xdr:nvSpPr>
        <xdr:cNvPr id="33897" name="Line 104">
          <a:extLst>
            <a:ext uri="{FF2B5EF4-FFF2-40B4-BE49-F238E27FC236}">
              <a16:creationId xmlns:a16="http://schemas.microsoft.com/office/drawing/2014/main" xmlns="" id="{00000000-0008-0000-0000-000069840000}"/>
            </a:ext>
          </a:extLst>
        </xdr:cNvPr>
        <xdr:cNvSpPr>
          <a:spLocks noChangeShapeType="1"/>
        </xdr:cNvSpPr>
      </xdr:nvSpPr>
      <xdr:spPr bwMode="auto">
        <a:xfrm>
          <a:off x="3028950" y="39233475"/>
          <a:ext cx="0" cy="0"/>
        </a:xfrm>
        <a:prstGeom prst="line">
          <a:avLst/>
        </a:prstGeom>
        <a:noFill/>
        <a:ln w="9525">
          <a:solidFill>
            <a:srgbClr val="000000"/>
          </a:solidFill>
          <a:round/>
          <a:headEnd/>
          <a:tailEnd/>
        </a:ln>
      </xdr:spPr>
    </xdr:sp>
    <xdr:clientData/>
  </xdr:twoCellAnchor>
  <xdr:twoCellAnchor>
    <xdr:from>
      <xdr:col>5</xdr:col>
      <xdr:colOff>285750</xdr:colOff>
      <xdr:row>228</xdr:row>
      <xdr:rowOff>0</xdr:rowOff>
    </xdr:from>
    <xdr:to>
      <xdr:col>5</xdr:col>
      <xdr:colOff>285750</xdr:colOff>
      <xdr:row>228</xdr:row>
      <xdr:rowOff>0</xdr:rowOff>
    </xdr:to>
    <xdr:sp macro="" textlink="">
      <xdr:nvSpPr>
        <xdr:cNvPr id="33898" name="Line 105">
          <a:extLst>
            <a:ext uri="{FF2B5EF4-FFF2-40B4-BE49-F238E27FC236}">
              <a16:creationId xmlns:a16="http://schemas.microsoft.com/office/drawing/2014/main" xmlns="" id="{00000000-0008-0000-0000-00006A840000}"/>
            </a:ext>
          </a:extLst>
        </xdr:cNvPr>
        <xdr:cNvSpPr>
          <a:spLocks noChangeShapeType="1"/>
        </xdr:cNvSpPr>
      </xdr:nvSpPr>
      <xdr:spPr bwMode="auto">
        <a:xfrm>
          <a:off x="3695700" y="39233475"/>
          <a:ext cx="0" cy="0"/>
        </a:xfrm>
        <a:prstGeom prst="line">
          <a:avLst/>
        </a:prstGeom>
        <a:noFill/>
        <a:ln w="9525">
          <a:solidFill>
            <a:srgbClr val="000000"/>
          </a:solidFill>
          <a:round/>
          <a:headEnd/>
          <a:tailEnd/>
        </a:ln>
      </xdr:spPr>
    </xdr:sp>
    <xdr:clientData/>
  </xdr:twoCellAnchor>
  <xdr:twoCellAnchor>
    <xdr:from>
      <xdr:col>6</xdr:col>
      <xdr:colOff>285750</xdr:colOff>
      <xdr:row>228</xdr:row>
      <xdr:rowOff>0</xdr:rowOff>
    </xdr:from>
    <xdr:to>
      <xdr:col>6</xdr:col>
      <xdr:colOff>285750</xdr:colOff>
      <xdr:row>228</xdr:row>
      <xdr:rowOff>0</xdr:rowOff>
    </xdr:to>
    <xdr:sp macro="" textlink="">
      <xdr:nvSpPr>
        <xdr:cNvPr id="33899" name="Line 106">
          <a:extLst>
            <a:ext uri="{FF2B5EF4-FFF2-40B4-BE49-F238E27FC236}">
              <a16:creationId xmlns:a16="http://schemas.microsoft.com/office/drawing/2014/main" xmlns="" id="{00000000-0008-0000-0000-00006B840000}"/>
            </a:ext>
          </a:extLst>
        </xdr:cNvPr>
        <xdr:cNvSpPr>
          <a:spLocks noChangeShapeType="1"/>
        </xdr:cNvSpPr>
      </xdr:nvSpPr>
      <xdr:spPr bwMode="auto">
        <a:xfrm>
          <a:off x="4438650" y="39233475"/>
          <a:ext cx="0" cy="0"/>
        </a:xfrm>
        <a:prstGeom prst="line">
          <a:avLst/>
        </a:prstGeom>
        <a:noFill/>
        <a:ln w="9525">
          <a:solidFill>
            <a:srgbClr val="000000"/>
          </a:solidFill>
          <a:round/>
          <a:headEnd/>
          <a:tailEnd/>
        </a:ln>
      </xdr:spPr>
    </xdr:sp>
    <xdr:clientData/>
  </xdr:twoCellAnchor>
  <xdr:twoCellAnchor>
    <xdr:from>
      <xdr:col>7</xdr:col>
      <xdr:colOff>1076325</xdr:colOff>
      <xdr:row>162</xdr:row>
      <xdr:rowOff>122464</xdr:rowOff>
    </xdr:from>
    <xdr:to>
      <xdr:col>15</xdr:col>
      <xdr:colOff>6804</xdr:colOff>
      <xdr:row>175</xdr:row>
      <xdr:rowOff>114300</xdr:rowOff>
    </xdr:to>
    <xdr:graphicFrame macro="">
      <xdr:nvGraphicFramePr>
        <xdr:cNvPr id="33900" name="Chart 111">
          <a:extLst>
            <a:ext uri="{FF2B5EF4-FFF2-40B4-BE49-F238E27FC236}">
              <a16:creationId xmlns:a16="http://schemas.microsoft.com/office/drawing/2014/main" xmlns="" id="{00000000-0008-0000-0000-00006C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76200</xdr:colOff>
      <xdr:row>268</xdr:row>
      <xdr:rowOff>0</xdr:rowOff>
    </xdr:from>
    <xdr:to>
      <xdr:col>4</xdr:col>
      <xdr:colOff>152400</xdr:colOff>
      <xdr:row>269</xdr:row>
      <xdr:rowOff>38100</xdr:rowOff>
    </xdr:to>
    <xdr:sp macro="" textlink="">
      <xdr:nvSpPr>
        <xdr:cNvPr id="33901" name="Text Box 177">
          <a:extLst>
            <a:ext uri="{FF2B5EF4-FFF2-40B4-BE49-F238E27FC236}">
              <a16:creationId xmlns:a16="http://schemas.microsoft.com/office/drawing/2014/main" xmlns="" id="{00000000-0008-0000-0000-00006D840000}"/>
            </a:ext>
          </a:extLst>
        </xdr:cNvPr>
        <xdr:cNvSpPr txBox="1">
          <a:spLocks noChangeArrowheads="1"/>
        </xdr:cNvSpPr>
      </xdr:nvSpPr>
      <xdr:spPr bwMode="auto">
        <a:xfrm>
          <a:off x="2819400" y="47005875"/>
          <a:ext cx="76200" cy="200025"/>
        </a:xfrm>
        <a:prstGeom prst="rect">
          <a:avLst/>
        </a:prstGeom>
        <a:noFill/>
        <a:ln w="9525">
          <a:noFill/>
          <a:miter lim="800000"/>
          <a:headEnd/>
          <a:tailEnd/>
        </a:ln>
      </xdr:spPr>
    </xdr:sp>
    <xdr:clientData/>
  </xdr:twoCellAnchor>
</xdr:wsDr>
</file>

<file path=xl/drawings/drawing2.xml><?xml version="1.0" encoding="utf-8"?>
<c:userShapes xmlns:c="http://schemas.openxmlformats.org/drawingml/2006/chart">
  <cdr:relSizeAnchor xmlns:cdr="http://schemas.openxmlformats.org/drawingml/2006/chartDrawing">
    <cdr:from>
      <cdr:x>0.43657</cdr:x>
      <cdr:y>0.2956</cdr:y>
    </cdr:from>
    <cdr:to>
      <cdr:x>0.64415</cdr:x>
      <cdr:y>0.41195</cdr:y>
    </cdr:to>
    <cdr:sp macro="" textlink="">
      <cdr:nvSpPr>
        <cdr:cNvPr id="3" name="TextBox 2"/>
        <cdr:cNvSpPr txBox="1"/>
      </cdr:nvSpPr>
      <cdr:spPr>
        <a:xfrm xmlns:a="http://schemas.openxmlformats.org/drawingml/2006/main">
          <a:off x="2524125" y="895350"/>
          <a:ext cx="1200150" cy="3524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187</xdr:row>
      <xdr:rowOff>19050</xdr:rowOff>
    </xdr:from>
    <xdr:to>
      <xdr:col>9</xdr:col>
      <xdr:colOff>0</xdr:colOff>
      <xdr:row>206</xdr:row>
      <xdr:rowOff>142875</xdr:rowOff>
    </xdr:to>
    <xdr:graphicFrame macro="">
      <xdr:nvGraphicFramePr>
        <xdr:cNvPr id="36871" name="Chart 7">
          <a:extLst>
            <a:ext uri="{FF2B5EF4-FFF2-40B4-BE49-F238E27FC236}">
              <a16:creationId xmlns:a16="http://schemas.microsoft.com/office/drawing/2014/main" xmlns="" id="{00000000-0008-0000-0200-0000079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371475</xdr:colOff>
      <xdr:row>1</xdr:row>
      <xdr:rowOff>95250</xdr:rowOff>
    </xdr:from>
    <xdr:to>
      <xdr:col>10</xdr:col>
      <xdr:colOff>0</xdr:colOff>
      <xdr:row>1</xdr:row>
      <xdr:rowOff>95250</xdr:rowOff>
    </xdr:to>
    <xdr:sp macro="" textlink="">
      <xdr:nvSpPr>
        <xdr:cNvPr id="36872" name="Line 8">
          <a:extLst>
            <a:ext uri="{FF2B5EF4-FFF2-40B4-BE49-F238E27FC236}">
              <a16:creationId xmlns:a16="http://schemas.microsoft.com/office/drawing/2014/main" xmlns="" id="{00000000-0008-0000-0200-000008900000}"/>
            </a:ext>
          </a:extLst>
        </xdr:cNvPr>
        <xdr:cNvSpPr>
          <a:spLocks noChangeShapeType="1"/>
        </xdr:cNvSpPr>
      </xdr:nvSpPr>
      <xdr:spPr bwMode="auto">
        <a:xfrm>
          <a:off x="7334250" y="257175"/>
          <a:ext cx="647700" cy="0"/>
        </a:xfrm>
        <a:prstGeom prst="line">
          <a:avLst/>
        </a:prstGeom>
        <a:noFill/>
        <a:ln w="9525">
          <a:noFill/>
          <a:round/>
          <a:headEnd/>
          <a:tailEnd type="triangle" w="med" len="med"/>
        </a:ln>
        <a:effectLst/>
      </xdr:spPr>
    </xdr:sp>
    <xdr:clientData/>
  </xdr:twoCellAnchor>
  <xdr:twoCellAnchor>
    <xdr:from>
      <xdr:col>6</xdr:col>
      <xdr:colOff>257175</xdr:colOff>
      <xdr:row>144</xdr:row>
      <xdr:rowOff>0</xdr:rowOff>
    </xdr:from>
    <xdr:to>
      <xdr:col>7</xdr:col>
      <xdr:colOff>742950</xdr:colOff>
      <xdr:row>144</xdr:row>
      <xdr:rowOff>0</xdr:rowOff>
    </xdr:to>
    <xdr:sp macro="" textlink="">
      <xdr:nvSpPr>
        <xdr:cNvPr id="36873" name="Line 9">
          <a:extLst>
            <a:ext uri="{FF2B5EF4-FFF2-40B4-BE49-F238E27FC236}">
              <a16:creationId xmlns:a16="http://schemas.microsoft.com/office/drawing/2014/main" xmlns="" id="{00000000-0008-0000-0200-000009900000}"/>
            </a:ext>
          </a:extLst>
        </xdr:cNvPr>
        <xdr:cNvSpPr>
          <a:spLocks noChangeShapeType="1"/>
        </xdr:cNvSpPr>
      </xdr:nvSpPr>
      <xdr:spPr bwMode="auto">
        <a:xfrm>
          <a:off x="5276850" y="21640800"/>
          <a:ext cx="1038225" cy="0"/>
        </a:xfrm>
        <a:prstGeom prst="line">
          <a:avLst/>
        </a:prstGeom>
        <a:noFill/>
        <a:ln w="9525">
          <a:noFill/>
          <a:round/>
          <a:headEnd/>
          <a:tailEnd type="triangle" w="med" len="med"/>
        </a:ln>
        <a:effectLst/>
      </xdr:spPr>
    </xdr:sp>
    <xdr:clientData/>
  </xdr:twoCellAnchor>
  <xdr:twoCellAnchor>
    <xdr:from>
      <xdr:col>6</xdr:col>
      <xdr:colOff>466725</xdr:colOff>
      <xdr:row>144</xdr:row>
      <xdr:rowOff>0</xdr:rowOff>
    </xdr:from>
    <xdr:to>
      <xdr:col>7</xdr:col>
      <xdr:colOff>723900</xdr:colOff>
      <xdr:row>144</xdr:row>
      <xdr:rowOff>0</xdr:rowOff>
    </xdr:to>
    <xdr:sp macro="" textlink="">
      <xdr:nvSpPr>
        <xdr:cNvPr id="36874" name="Line 10">
          <a:extLst>
            <a:ext uri="{FF2B5EF4-FFF2-40B4-BE49-F238E27FC236}">
              <a16:creationId xmlns:a16="http://schemas.microsoft.com/office/drawing/2014/main" xmlns="" id="{00000000-0008-0000-0200-00000A900000}"/>
            </a:ext>
          </a:extLst>
        </xdr:cNvPr>
        <xdr:cNvSpPr>
          <a:spLocks noChangeShapeType="1"/>
        </xdr:cNvSpPr>
      </xdr:nvSpPr>
      <xdr:spPr bwMode="auto">
        <a:xfrm>
          <a:off x="5486400" y="21640800"/>
          <a:ext cx="828675" cy="0"/>
        </a:xfrm>
        <a:prstGeom prst="line">
          <a:avLst/>
        </a:prstGeom>
        <a:noFill/>
        <a:ln w="9525">
          <a:noFill/>
          <a:round/>
          <a:headEnd/>
          <a:tailEnd type="triangle" w="med" len="med"/>
        </a:ln>
        <a:effectLst/>
      </xdr:spPr>
    </xdr:sp>
    <xdr:clientData/>
  </xdr:twoCellAnchor>
  <xdr:twoCellAnchor>
    <xdr:from>
      <xdr:col>6</xdr:col>
      <xdr:colOff>171450</xdr:colOff>
      <xdr:row>144</xdr:row>
      <xdr:rowOff>0</xdr:rowOff>
    </xdr:from>
    <xdr:to>
      <xdr:col>7</xdr:col>
      <xdr:colOff>733425</xdr:colOff>
      <xdr:row>144</xdr:row>
      <xdr:rowOff>0</xdr:rowOff>
    </xdr:to>
    <xdr:sp macro="" textlink="">
      <xdr:nvSpPr>
        <xdr:cNvPr id="36875" name="Line 11">
          <a:extLst>
            <a:ext uri="{FF2B5EF4-FFF2-40B4-BE49-F238E27FC236}">
              <a16:creationId xmlns:a16="http://schemas.microsoft.com/office/drawing/2014/main" xmlns="" id="{00000000-0008-0000-0200-00000B900000}"/>
            </a:ext>
          </a:extLst>
        </xdr:cNvPr>
        <xdr:cNvSpPr>
          <a:spLocks noChangeShapeType="1"/>
        </xdr:cNvSpPr>
      </xdr:nvSpPr>
      <xdr:spPr bwMode="auto">
        <a:xfrm>
          <a:off x="5191125" y="21640800"/>
          <a:ext cx="1123950" cy="0"/>
        </a:xfrm>
        <a:prstGeom prst="line">
          <a:avLst/>
        </a:prstGeom>
        <a:noFill/>
        <a:ln w="9525">
          <a:noFill/>
          <a:round/>
          <a:headEnd/>
          <a:tailEnd type="triangle" w="med" len="med"/>
        </a:ln>
        <a:effectLst/>
      </xdr:spPr>
    </xdr:sp>
    <xdr:clientData/>
  </xdr:twoCellAnchor>
  <xdr:twoCellAnchor>
    <xdr:from>
      <xdr:col>6</xdr:col>
      <xdr:colOff>247650</xdr:colOff>
      <xdr:row>144</xdr:row>
      <xdr:rowOff>0</xdr:rowOff>
    </xdr:from>
    <xdr:to>
      <xdr:col>7</xdr:col>
      <xdr:colOff>704850</xdr:colOff>
      <xdr:row>144</xdr:row>
      <xdr:rowOff>0</xdr:rowOff>
    </xdr:to>
    <xdr:sp macro="" textlink="">
      <xdr:nvSpPr>
        <xdr:cNvPr id="36876" name="Line 12">
          <a:extLst>
            <a:ext uri="{FF2B5EF4-FFF2-40B4-BE49-F238E27FC236}">
              <a16:creationId xmlns:a16="http://schemas.microsoft.com/office/drawing/2014/main" xmlns="" id="{00000000-0008-0000-0200-00000C900000}"/>
            </a:ext>
          </a:extLst>
        </xdr:cNvPr>
        <xdr:cNvSpPr>
          <a:spLocks noChangeShapeType="1"/>
        </xdr:cNvSpPr>
      </xdr:nvSpPr>
      <xdr:spPr bwMode="auto">
        <a:xfrm>
          <a:off x="5267325" y="21640800"/>
          <a:ext cx="1047750" cy="0"/>
        </a:xfrm>
        <a:prstGeom prst="line">
          <a:avLst/>
        </a:prstGeom>
        <a:noFill/>
        <a:ln w="9525">
          <a:noFill/>
          <a:round/>
          <a:headEnd/>
          <a:tailEnd type="triangle" w="med" len="med"/>
        </a:ln>
        <a:effectLst/>
      </xdr:spPr>
    </xdr:sp>
    <xdr:clientData/>
  </xdr:twoCellAnchor>
  <xdr:twoCellAnchor>
    <xdr:from>
      <xdr:col>6</xdr:col>
      <xdr:colOff>114300</xdr:colOff>
      <xdr:row>144</xdr:row>
      <xdr:rowOff>0</xdr:rowOff>
    </xdr:from>
    <xdr:to>
      <xdr:col>7</xdr:col>
      <xdr:colOff>495300</xdr:colOff>
      <xdr:row>144</xdr:row>
      <xdr:rowOff>0</xdr:rowOff>
    </xdr:to>
    <xdr:sp macro="" textlink="">
      <xdr:nvSpPr>
        <xdr:cNvPr id="36877" name="Line 13">
          <a:extLst>
            <a:ext uri="{FF2B5EF4-FFF2-40B4-BE49-F238E27FC236}">
              <a16:creationId xmlns:a16="http://schemas.microsoft.com/office/drawing/2014/main" xmlns="" id="{00000000-0008-0000-0200-00000D900000}"/>
            </a:ext>
          </a:extLst>
        </xdr:cNvPr>
        <xdr:cNvSpPr>
          <a:spLocks noChangeShapeType="1"/>
        </xdr:cNvSpPr>
      </xdr:nvSpPr>
      <xdr:spPr bwMode="auto">
        <a:xfrm>
          <a:off x="5133975" y="21640800"/>
          <a:ext cx="1028700" cy="0"/>
        </a:xfrm>
        <a:prstGeom prst="line">
          <a:avLst/>
        </a:prstGeom>
        <a:noFill/>
        <a:ln w="9525">
          <a:noFill/>
          <a:round/>
          <a:headEnd/>
          <a:tailEnd type="triangle" w="med" len="med"/>
        </a:ln>
        <a:effectLst/>
      </xdr:spPr>
    </xdr:sp>
    <xdr:clientData/>
  </xdr:twoCellAnchor>
  <xdr:twoCellAnchor>
    <xdr:from>
      <xdr:col>0</xdr:col>
      <xdr:colOff>200025</xdr:colOff>
      <xdr:row>144</xdr:row>
      <xdr:rowOff>0</xdr:rowOff>
    </xdr:from>
    <xdr:to>
      <xdr:col>2</xdr:col>
      <xdr:colOff>514350</xdr:colOff>
      <xdr:row>144</xdr:row>
      <xdr:rowOff>0</xdr:rowOff>
    </xdr:to>
    <xdr:sp macro="" textlink="">
      <xdr:nvSpPr>
        <xdr:cNvPr id="36878" name="Line 14">
          <a:extLst>
            <a:ext uri="{FF2B5EF4-FFF2-40B4-BE49-F238E27FC236}">
              <a16:creationId xmlns:a16="http://schemas.microsoft.com/office/drawing/2014/main" xmlns="" id="{00000000-0008-0000-0200-00000E900000}"/>
            </a:ext>
          </a:extLst>
        </xdr:cNvPr>
        <xdr:cNvSpPr>
          <a:spLocks noChangeShapeType="1"/>
        </xdr:cNvSpPr>
      </xdr:nvSpPr>
      <xdr:spPr bwMode="auto">
        <a:xfrm>
          <a:off x="200025" y="21640800"/>
          <a:ext cx="2619375" cy="0"/>
        </a:xfrm>
        <a:prstGeom prst="line">
          <a:avLst/>
        </a:prstGeom>
        <a:noFill/>
        <a:ln w="9525">
          <a:noFill/>
          <a:round/>
          <a:headEnd/>
          <a:tailEnd type="triangle" w="med" len="med"/>
        </a:ln>
        <a:effec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M289"/>
  <sheetViews>
    <sheetView tabSelected="1" topLeftCell="A27" zoomScaleSheetLayoutView="100" workbookViewId="0">
      <selection activeCell="A31" sqref="A31:I32"/>
    </sheetView>
  </sheetViews>
  <sheetFormatPr defaultRowHeight="12.75"/>
  <cols>
    <col min="1" max="1" width="11.7109375" customWidth="1"/>
    <col min="2" max="2" width="10.28515625" customWidth="1"/>
    <col min="3" max="3" width="12.28515625" customWidth="1"/>
    <col min="4" max="4" width="10.7109375" customWidth="1"/>
    <col min="5" max="8" width="16.28515625" bestFit="1" customWidth="1"/>
    <col min="9" max="9" width="11.7109375" bestFit="1" customWidth="1"/>
    <col min="10" max="10" width="2.5703125" customWidth="1"/>
    <col min="11" max="11" width="12.28515625" bestFit="1" customWidth="1"/>
    <col min="12" max="14" width="12" bestFit="1" customWidth="1"/>
    <col min="15" max="16" width="10.140625" bestFit="1" customWidth="1"/>
    <col min="18" max="18" width="9.28515625" bestFit="1" customWidth="1"/>
  </cols>
  <sheetData>
    <row r="1" spans="1:11">
      <c r="A1" s="33"/>
      <c r="B1" s="33"/>
      <c r="C1" s="33"/>
      <c r="D1" s="33"/>
      <c r="E1" s="33"/>
      <c r="F1" s="33"/>
      <c r="G1" s="33"/>
      <c r="H1" s="34"/>
      <c r="I1" s="35">
        <f ca="1">TODAY()</f>
        <v>43921</v>
      </c>
      <c r="J1" s="33"/>
      <c r="K1" s="33"/>
    </row>
    <row r="2" spans="1:11">
      <c r="A2" s="33"/>
      <c r="B2" s="33"/>
      <c r="C2" s="33"/>
      <c r="D2" s="33"/>
      <c r="E2" s="33"/>
      <c r="F2" s="33"/>
      <c r="G2" s="33"/>
      <c r="H2" s="33"/>
      <c r="I2" s="33"/>
      <c r="J2" s="33"/>
      <c r="K2" s="33"/>
    </row>
    <row r="3" spans="1:11" ht="15.75">
      <c r="A3" s="33"/>
      <c r="B3" s="33"/>
      <c r="C3" s="33"/>
      <c r="D3" s="36" t="s">
        <v>121</v>
      </c>
      <c r="E3" s="37"/>
      <c r="F3" s="33"/>
      <c r="G3" s="33"/>
      <c r="H3" s="33"/>
      <c r="I3" s="33"/>
      <c r="J3" s="33"/>
      <c r="K3" s="33"/>
    </row>
    <row r="4" spans="1:11">
      <c r="A4" s="33"/>
      <c r="B4" s="33"/>
      <c r="C4" s="33"/>
      <c r="D4" s="33"/>
      <c r="E4" s="33"/>
      <c r="F4" s="33"/>
      <c r="G4" s="33"/>
      <c r="H4" s="33"/>
      <c r="I4" s="33"/>
      <c r="J4" s="33"/>
      <c r="K4" s="33"/>
    </row>
    <row r="5" spans="1:11">
      <c r="A5" s="38" t="s">
        <v>0</v>
      </c>
      <c r="B5" s="33"/>
      <c r="C5" s="33"/>
      <c r="D5" s="33"/>
      <c r="E5" s="33"/>
      <c r="F5" s="33"/>
      <c r="G5" s="33"/>
      <c r="H5" s="33"/>
      <c r="I5" s="33"/>
      <c r="J5" s="33"/>
      <c r="K5" s="33"/>
    </row>
    <row r="6" spans="1:11" ht="18" customHeight="1">
      <c r="A6" s="322" t="s">
        <v>45</v>
      </c>
      <c r="B6" s="322"/>
      <c r="C6" s="322"/>
      <c r="D6" s="322"/>
      <c r="E6" s="322"/>
      <c r="F6" s="322"/>
      <c r="G6" s="322"/>
      <c r="H6" s="322"/>
      <c r="I6" s="322"/>
      <c r="J6" s="39"/>
      <c r="K6" s="33"/>
    </row>
    <row r="7" spans="1:11" ht="18" customHeight="1">
      <c r="A7" s="322"/>
      <c r="B7" s="322"/>
      <c r="C7" s="322"/>
      <c r="D7" s="322"/>
      <c r="E7" s="322"/>
      <c r="F7" s="322"/>
      <c r="G7" s="322"/>
      <c r="H7" s="322"/>
      <c r="I7" s="322"/>
      <c r="J7" s="39"/>
      <c r="K7" s="33"/>
    </row>
    <row r="8" spans="1:11" ht="18" customHeight="1">
      <c r="A8" s="322"/>
      <c r="B8" s="322"/>
      <c r="C8" s="322"/>
      <c r="D8" s="322"/>
      <c r="E8" s="322"/>
      <c r="F8" s="322"/>
      <c r="G8" s="322"/>
      <c r="H8" s="322"/>
      <c r="I8" s="322"/>
      <c r="J8" s="39"/>
      <c r="K8" s="33"/>
    </row>
    <row r="9" spans="1:11" ht="18" customHeight="1">
      <c r="A9" s="322"/>
      <c r="B9" s="322"/>
      <c r="C9" s="322"/>
      <c r="D9" s="322"/>
      <c r="E9" s="322"/>
      <c r="F9" s="322"/>
      <c r="G9" s="322"/>
      <c r="H9" s="322"/>
      <c r="I9" s="322"/>
      <c r="J9" s="39"/>
      <c r="K9" s="33"/>
    </row>
    <row r="10" spans="1:11" ht="18" customHeight="1">
      <c r="A10" s="322"/>
      <c r="B10" s="322"/>
      <c r="C10" s="322"/>
      <c r="D10" s="322"/>
      <c r="E10" s="322"/>
      <c r="F10" s="322"/>
      <c r="G10" s="322"/>
      <c r="H10" s="322"/>
      <c r="I10" s="322"/>
      <c r="J10" s="39"/>
      <c r="K10" s="33"/>
    </row>
    <row r="11" spans="1:11" ht="18" customHeight="1">
      <c r="A11" s="322"/>
      <c r="B11" s="322"/>
      <c r="C11" s="322"/>
      <c r="D11" s="322"/>
      <c r="E11" s="322"/>
      <c r="F11" s="322"/>
      <c r="G11" s="322"/>
      <c r="H11" s="322"/>
      <c r="I11" s="322"/>
      <c r="J11" s="39"/>
      <c r="K11" s="33"/>
    </row>
    <row r="12" spans="1:11">
      <c r="A12" s="39"/>
      <c r="B12" s="39"/>
      <c r="C12" s="39"/>
      <c r="D12" s="39"/>
      <c r="E12" s="39"/>
      <c r="F12" s="39"/>
      <c r="G12" s="39"/>
      <c r="H12" s="39"/>
      <c r="I12" s="39"/>
      <c r="J12" s="39"/>
      <c r="K12" s="33"/>
    </row>
    <row r="13" spans="1:11" ht="14.25" customHeight="1">
      <c r="A13" s="320" t="s">
        <v>89</v>
      </c>
      <c r="B13" s="320"/>
      <c r="C13" s="320"/>
      <c r="D13" s="320"/>
      <c r="E13" s="320"/>
      <c r="F13" s="320"/>
      <c r="G13" s="320"/>
      <c r="H13" s="320"/>
      <c r="I13" s="320"/>
      <c r="J13" s="39"/>
      <c r="K13" s="33"/>
    </row>
    <row r="14" spans="1:11" ht="14.25" customHeight="1">
      <c r="A14" s="320"/>
      <c r="B14" s="320"/>
      <c r="C14" s="320"/>
      <c r="D14" s="320"/>
      <c r="E14" s="320"/>
      <c r="F14" s="320"/>
      <c r="G14" s="320"/>
      <c r="H14" s="320"/>
      <c r="I14" s="320"/>
      <c r="J14" s="39"/>
      <c r="K14" s="33"/>
    </row>
    <row r="15" spans="1:11" ht="14.25" customHeight="1">
      <c r="A15" s="320"/>
      <c r="B15" s="320"/>
      <c r="C15" s="320"/>
      <c r="D15" s="320"/>
      <c r="E15" s="320"/>
      <c r="F15" s="320"/>
      <c r="G15" s="320"/>
      <c r="H15" s="320"/>
      <c r="I15" s="320"/>
      <c r="J15" s="39"/>
      <c r="K15" s="33"/>
    </row>
    <row r="16" spans="1:11" ht="14.25" customHeight="1">
      <c r="A16" s="320"/>
      <c r="B16" s="320"/>
      <c r="C16" s="320"/>
      <c r="D16" s="320"/>
      <c r="E16" s="320"/>
      <c r="F16" s="320"/>
      <c r="G16" s="320"/>
      <c r="H16" s="320"/>
      <c r="I16" s="320"/>
      <c r="J16" s="39"/>
      <c r="K16" s="33"/>
    </row>
    <row r="17" spans="1:11" ht="14.25" customHeight="1">
      <c r="A17" s="320"/>
      <c r="B17" s="320"/>
      <c r="C17" s="320"/>
      <c r="D17" s="320"/>
      <c r="E17" s="320"/>
      <c r="F17" s="320"/>
      <c r="G17" s="320"/>
      <c r="H17" s="320"/>
      <c r="I17" s="320"/>
      <c r="J17" s="39"/>
      <c r="K17" s="33"/>
    </row>
    <row r="18" spans="1:11" ht="14.25" customHeight="1">
      <c r="A18" s="320"/>
      <c r="B18" s="320"/>
      <c r="C18" s="320"/>
      <c r="D18" s="320"/>
      <c r="E18" s="320"/>
      <c r="F18" s="320"/>
      <c r="G18" s="320"/>
      <c r="H18" s="320"/>
      <c r="I18" s="320"/>
      <c r="J18" s="39"/>
      <c r="K18" s="33"/>
    </row>
    <row r="19" spans="1:11">
      <c r="A19" s="40"/>
      <c r="B19" s="40"/>
      <c r="C19" s="40"/>
      <c r="D19" s="40"/>
      <c r="E19" s="40"/>
      <c r="F19" s="40"/>
      <c r="G19" s="40"/>
      <c r="H19" s="40"/>
      <c r="I19" s="40"/>
      <c r="J19" s="39"/>
      <c r="K19" s="33"/>
    </row>
    <row r="20" spans="1:11">
      <c r="A20" s="323"/>
      <c r="B20" s="324"/>
      <c r="C20" s="324"/>
      <c r="D20" s="324"/>
      <c r="E20" s="324"/>
      <c r="F20" s="324"/>
      <c r="G20" s="324"/>
      <c r="H20" s="324"/>
      <c r="I20" s="324"/>
      <c r="J20" s="33"/>
      <c r="K20" s="33"/>
    </row>
    <row r="21" spans="1:11">
      <c r="A21" s="41"/>
      <c r="B21" s="41"/>
      <c r="C21" s="41"/>
      <c r="D21" s="41"/>
      <c r="E21" s="41"/>
      <c r="F21" s="41"/>
      <c r="G21" s="41"/>
      <c r="H21" s="41"/>
      <c r="I21" s="41"/>
      <c r="J21" s="33"/>
      <c r="K21" s="33"/>
    </row>
    <row r="22" spans="1:11">
      <c r="A22" s="317"/>
      <c r="B22" s="318"/>
      <c r="C22" s="318"/>
      <c r="D22" s="318"/>
      <c r="E22" s="318"/>
      <c r="F22" s="318"/>
      <c r="G22" s="318"/>
      <c r="H22" s="318"/>
      <c r="I22" s="318"/>
      <c r="J22" s="33"/>
      <c r="K22" s="33"/>
    </row>
    <row r="23" spans="1:11">
      <c r="A23" s="319"/>
      <c r="B23" s="319"/>
      <c r="C23" s="319"/>
      <c r="D23" s="319"/>
      <c r="E23" s="319"/>
      <c r="F23" s="319"/>
      <c r="G23" s="319"/>
      <c r="H23" s="319"/>
      <c r="I23" s="319"/>
      <c r="J23" s="33"/>
      <c r="K23" s="33"/>
    </row>
    <row r="24" spans="1:11">
      <c r="A24" s="42"/>
      <c r="B24" s="42"/>
      <c r="C24" s="42"/>
      <c r="D24" s="42"/>
      <c r="E24" s="42"/>
      <c r="F24" s="42"/>
      <c r="G24" s="42"/>
      <c r="H24" s="42"/>
      <c r="I24" s="42"/>
      <c r="J24" s="33"/>
      <c r="K24" s="33"/>
    </row>
    <row r="25" spans="1:11">
      <c r="A25" s="317"/>
      <c r="B25" s="318"/>
      <c r="C25" s="318"/>
      <c r="D25" s="318"/>
      <c r="E25" s="318"/>
      <c r="F25" s="318"/>
      <c r="G25" s="318"/>
      <c r="H25" s="318"/>
      <c r="I25" s="318"/>
      <c r="J25" s="33"/>
      <c r="K25" s="33"/>
    </row>
    <row r="26" spans="1:11">
      <c r="A26" s="318"/>
      <c r="B26" s="318"/>
      <c r="C26" s="318"/>
      <c r="D26" s="318"/>
      <c r="E26" s="318"/>
      <c r="F26" s="318"/>
      <c r="G26" s="318"/>
      <c r="H26" s="318"/>
      <c r="I26" s="318"/>
      <c r="J26" s="33"/>
      <c r="K26" s="33"/>
    </row>
    <row r="27" spans="1:11">
      <c r="A27" s="43"/>
      <c r="B27" s="43"/>
      <c r="C27" s="43"/>
      <c r="D27" s="43"/>
      <c r="E27" s="43"/>
      <c r="F27" s="43"/>
      <c r="G27" s="43"/>
      <c r="H27" s="43"/>
      <c r="I27" s="43"/>
      <c r="J27" s="33"/>
      <c r="K27" s="33"/>
    </row>
    <row r="28" spans="1:11">
      <c r="A28" s="317"/>
      <c r="B28" s="318"/>
      <c r="C28" s="318"/>
      <c r="D28" s="318"/>
      <c r="E28" s="318"/>
      <c r="F28" s="318"/>
      <c r="G28" s="318"/>
      <c r="H28" s="318"/>
      <c r="I28" s="318"/>
      <c r="J28" s="33"/>
      <c r="K28" s="33"/>
    </row>
    <row r="29" spans="1:11">
      <c r="A29" s="319"/>
      <c r="B29" s="319"/>
      <c r="C29" s="319"/>
      <c r="D29" s="319"/>
      <c r="E29" s="319"/>
      <c r="F29" s="319"/>
      <c r="G29" s="319"/>
      <c r="H29" s="319"/>
      <c r="I29" s="319"/>
      <c r="J29" s="33"/>
      <c r="K29" s="33"/>
    </row>
    <row r="30" spans="1:11">
      <c r="A30" s="42"/>
      <c r="B30" s="42"/>
      <c r="C30" s="42"/>
      <c r="D30" s="42"/>
      <c r="E30" s="42"/>
      <c r="F30" s="42"/>
      <c r="G30" s="42"/>
      <c r="H30" s="42"/>
      <c r="I30" s="42"/>
      <c r="J30" s="33"/>
      <c r="K30" s="33"/>
    </row>
    <row r="31" spans="1:11">
      <c r="A31" s="317"/>
      <c r="B31" s="319"/>
      <c r="C31" s="319"/>
      <c r="D31" s="319"/>
      <c r="E31" s="319"/>
      <c r="F31" s="319"/>
      <c r="G31" s="319"/>
      <c r="H31" s="319"/>
      <c r="I31" s="319"/>
      <c r="J31" s="33"/>
      <c r="K31" s="33"/>
    </row>
    <row r="32" spans="1:11" ht="26.25" customHeight="1">
      <c r="A32" s="319"/>
      <c r="B32" s="319"/>
      <c r="C32" s="319"/>
      <c r="D32" s="319"/>
      <c r="E32" s="319"/>
      <c r="F32" s="319"/>
      <c r="G32" s="319"/>
      <c r="H32" s="319"/>
      <c r="I32" s="319"/>
      <c r="J32" s="33"/>
      <c r="K32" s="33"/>
    </row>
    <row r="33" spans="1:11">
      <c r="A33" s="34"/>
      <c r="B33" s="34"/>
      <c r="C33" s="34"/>
      <c r="D33" s="34"/>
      <c r="E33" s="34"/>
      <c r="F33" s="34"/>
      <c r="G33" s="34"/>
      <c r="H33" s="34"/>
      <c r="I33" s="34"/>
      <c r="J33" s="33"/>
      <c r="K33" s="33"/>
    </row>
    <row r="34" spans="1:11">
      <c r="A34" s="39" t="s">
        <v>1</v>
      </c>
      <c r="B34" s="33"/>
      <c r="C34" s="33"/>
      <c r="D34" s="33"/>
      <c r="E34" s="33"/>
      <c r="F34" s="34"/>
      <c r="G34" s="33"/>
    </row>
    <row r="35" spans="1:11">
      <c r="A35" s="39" t="s">
        <v>115</v>
      </c>
      <c r="B35" s="33"/>
      <c r="C35" s="33"/>
      <c r="D35" s="33" t="s">
        <v>16</v>
      </c>
      <c r="E35" s="33"/>
      <c r="F35" s="34"/>
    </row>
    <row r="36" spans="1:11">
      <c r="A36" s="33" t="s">
        <v>36</v>
      </c>
      <c r="B36" s="33"/>
      <c r="C36" s="34"/>
      <c r="D36" s="10">
        <v>200000</v>
      </c>
      <c r="E36" s="33"/>
      <c r="F36" s="34"/>
    </row>
    <row r="37" spans="1:11">
      <c r="A37" s="33" t="s">
        <v>37</v>
      </c>
      <c r="B37" s="33"/>
      <c r="C37" s="34"/>
      <c r="D37" s="10">
        <v>10000</v>
      </c>
      <c r="E37" s="33"/>
      <c r="F37" s="34"/>
    </row>
    <row r="38" spans="1:11">
      <c r="A38" s="33" t="s">
        <v>34</v>
      </c>
      <c r="B38" s="33"/>
      <c r="C38" s="34"/>
      <c r="D38" s="10">
        <v>30000</v>
      </c>
      <c r="E38" s="33"/>
      <c r="F38" s="34"/>
    </row>
    <row r="39" spans="1:11">
      <c r="A39" s="33" t="s">
        <v>2</v>
      </c>
      <c r="B39" s="33"/>
      <c r="C39" s="33"/>
      <c r="D39" s="44">
        <v>4</v>
      </c>
      <c r="E39" s="33"/>
      <c r="F39" s="34"/>
    </row>
    <row r="40" spans="1:11">
      <c r="A40" s="33" t="s">
        <v>3</v>
      </c>
      <c r="B40" s="33"/>
      <c r="C40" s="33"/>
      <c r="D40" s="45">
        <v>25000</v>
      </c>
      <c r="E40" s="33"/>
      <c r="F40" s="34"/>
    </row>
    <row r="41" spans="1:11">
      <c r="A41" s="33" t="s">
        <v>4</v>
      </c>
      <c r="B41" s="33"/>
      <c r="C41" s="33"/>
      <c r="D41" s="48">
        <v>0.25</v>
      </c>
      <c r="E41" s="33"/>
      <c r="F41" s="34"/>
    </row>
    <row r="42" spans="1:11">
      <c r="A42" s="33" t="s">
        <v>5</v>
      </c>
      <c r="B42" s="33"/>
      <c r="C42" s="33"/>
      <c r="D42" s="48">
        <v>0.1</v>
      </c>
      <c r="E42" s="33"/>
      <c r="F42" s="34"/>
    </row>
    <row r="43" spans="1:11">
      <c r="A43" s="33" t="s">
        <v>24</v>
      </c>
      <c r="B43" s="33"/>
      <c r="C43" s="33"/>
      <c r="D43" s="50">
        <v>1000</v>
      </c>
      <c r="E43" s="33"/>
      <c r="F43" s="46"/>
      <c r="G43" s="46"/>
      <c r="H43" s="49"/>
      <c r="I43" s="47"/>
      <c r="J43" s="33"/>
    </row>
    <row r="44" spans="1:11">
      <c r="A44" s="33" t="s">
        <v>30</v>
      </c>
      <c r="B44" s="33"/>
      <c r="C44" s="33"/>
      <c r="D44" s="45">
        <v>200</v>
      </c>
      <c r="E44" s="33"/>
      <c r="F44" s="46"/>
      <c r="G44" s="46"/>
      <c r="H44" s="49"/>
      <c r="I44" s="47"/>
      <c r="J44" s="33"/>
    </row>
    <row r="45" spans="1:11">
      <c r="A45" s="33" t="s">
        <v>31</v>
      </c>
      <c r="B45" s="33"/>
      <c r="C45" s="33"/>
      <c r="D45" s="45">
        <v>100</v>
      </c>
      <c r="E45" s="33"/>
      <c r="F45" s="46"/>
      <c r="G45" s="46"/>
      <c r="H45" s="46"/>
      <c r="I45" s="46"/>
      <c r="J45" s="33"/>
    </row>
    <row r="46" spans="1:11">
      <c r="A46" s="33" t="s">
        <v>50</v>
      </c>
      <c r="B46" s="33"/>
      <c r="C46" s="33"/>
      <c r="D46" s="48">
        <v>0.12</v>
      </c>
      <c r="E46" s="33"/>
      <c r="F46" s="46"/>
      <c r="G46" s="46"/>
      <c r="H46" s="46"/>
      <c r="I46" s="46"/>
      <c r="J46" s="33"/>
    </row>
    <row r="47" spans="1:11">
      <c r="A47" s="33" t="s">
        <v>39</v>
      </c>
      <c r="B47" s="34"/>
      <c r="C47" s="34"/>
      <c r="D47" s="48">
        <v>0.03</v>
      </c>
      <c r="E47" s="33"/>
      <c r="F47" s="46"/>
      <c r="G47" s="46"/>
      <c r="H47" s="46"/>
      <c r="I47" s="51"/>
      <c r="J47" s="33"/>
    </row>
    <row r="48" spans="1:11">
      <c r="A48" s="34"/>
      <c r="B48" s="34"/>
      <c r="C48" s="34"/>
      <c r="D48" s="34"/>
      <c r="E48" s="33"/>
      <c r="F48" s="46"/>
      <c r="G48" s="46"/>
      <c r="H48" s="46"/>
      <c r="I48" s="51"/>
      <c r="J48" s="33"/>
    </row>
    <row r="49" spans="1:11" ht="27" customHeight="1">
      <c r="A49" s="321" t="s">
        <v>46</v>
      </c>
      <c r="B49" s="321"/>
      <c r="C49" s="321"/>
      <c r="D49" s="321"/>
      <c r="E49" s="321"/>
      <c r="F49" s="321"/>
      <c r="G49" s="321"/>
      <c r="H49" s="321"/>
      <c r="I49" s="321"/>
      <c r="J49" s="33"/>
    </row>
    <row r="50" spans="1:11">
      <c r="A50" s="34"/>
      <c r="B50" s="34"/>
      <c r="C50" s="34"/>
      <c r="D50" s="34"/>
      <c r="E50" s="33"/>
      <c r="F50" s="33"/>
      <c r="G50" s="33"/>
      <c r="H50" s="33"/>
      <c r="I50" s="33"/>
      <c r="J50" s="33"/>
      <c r="K50" s="33"/>
    </row>
    <row r="51" spans="1:11">
      <c r="A51" s="39" t="s">
        <v>6</v>
      </c>
      <c r="B51" s="33"/>
      <c r="C51" s="33"/>
      <c r="D51" s="33"/>
      <c r="E51" s="33"/>
      <c r="F51" s="33"/>
      <c r="G51" s="33"/>
      <c r="H51" s="33"/>
      <c r="I51" s="33"/>
      <c r="J51" s="33"/>
      <c r="K51" s="33"/>
    </row>
    <row r="52" spans="1:11">
      <c r="A52" s="39"/>
      <c r="B52" s="33"/>
      <c r="C52" s="33"/>
      <c r="D52" s="33"/>
      <c r="E52" s="33"/>
      <c r="F52" s="33"/>
      <c r="G52" s="33"/>
      <c r="H52" s="33"/>
      <c r="I52" s="33"/>
      <c r="J52" s="33"/>
      <c r="K52" s="33"/>
    </row>
    <row r="53" spans="1:11">
      <c r="A53" s="33" t="s">
        <v>47</v>
      </c>
      <c r="B53" s="33"/>
      <c r="C53" s="33"/>
      <c r="D53" s="33"/>
      <c r="E53" s="33"/>
      <c r="F53" s="33"/>
      <c r="G53" s="33"/>
      <c r="H53" s="33"/>
      <c r="I53" s="33"/>
      <c r="J53" s="33"/>
      <c r="K53" s="33"/>
    </row>
    <row r="54" spans="1:11">
      <c r="A54" s="33" t="s">
        <v>35</v>
      </c>
      <c r="B54" s="33"/>
      <c r="C54" s="45" t="s">
        <v>122</v>
      </c>
      <c r="D54" s="34"/>
      <c r="E54" s="33"/>
      <c r="F54" s="33"/>
      <c r="G54" s="33"/>
      <c r="H54" s="33"/>
      <c r="I54" s="33"/>
      <c r="J54" s="33"/>
      <c r="K54" s="33"/>
    </row>
    <row r="55" spans="1:11">
      <c r="A55" s="39"/>
      <c r="B55" s="33"/>
      <c r="C55" s="33"/>
      <c r="D55" s="33"/>
      <c r="E55" s="33"/>
      <c r="F55" s="33"/>
      <c r="G55" s="33"/>
      <c r="H55" s="33"/>
      <c r="I55" s="33"/>
      <c r="J55" s="33"/>
      <c r="K55" s="33"/>
    </row>
    <row r="56" spans="1:11" ht="38.25" customHeight="1" thickBot="1">
      <c r="D56" s="177"/>
      <c r="E56" s="53" t="s">
        <v>9</v>
      </c>
      <c r="F56" s="53" t="s">
        <v>26</v>
      </c>
      <c r="G56" s="53" t="s">
        <v>27</v>
      </c>
      <c r="H56" s="53" t="s">
        <v>11</v>
      </c>
      <c r="I56" s="33"/>
      <c r="J56" s="33"/>
      <c r="K56" s="33"/>
    </row>
    <row r="57" spans="1:11">
      <c r="A57" s="178" t="s">
        <v>7</v>
      </c>
      <c r="E57" s="284" t="str">
        <f>$C$54</f>
        <v xml:space="preserve"> </v>
      </c>
      <c r="F57" s="284"/>
      <c r="G57" s="284"/>
      <c r="H57" s="284"/>
      <c r="I57" s="33"/>
      <c r="J57" s="33"/>
      <c r="K57" s="33"/>
    </row>
    <row r="58" spans="1:11">
      <c r="A58" s="178" t="s">
        <v>100</v>
      </c>
      <c r="E58" s="285">
        <v>0.33329999999999999</v>
      </c>
      <c r="F58" s="285">
        <v>0.44450000000000001</v>
      </c>
      <c r="G58" s="285">
        <v>0.14810000000000001</v>
      </c>
      <c r="H58" s="285">
        <v>7.4099999999999999E-2</v>
      </c>
      <c r="I58" s="33"/>
      <c r="J58" s="33"/>
      <c r="K58" s="33"/>
    </row>
    <row r="59" spans="1:11">
      <c r="E59" s="286"/>
      <c r="F59" s="286"/>
      <c r="G59" s="286"/>
      <c r="H59" s="286"/>
    </row>
    <row r="60" spans="1:11">
      <c r="A60" s="178" t="s">
        <v>101</v>
      </c>
      <c r="E60" s="287"/>
      <c r="F60" s="287"/>
      <c r="G60" s="287"/>
      <c r="H60" s="287"/>
      <c r="I60" s="33"/>
      <c r="J60" s="33"/>
      <c r="K60" s="33"/>
    </row>
    <row r="61" spans="1:11">
      <c r="A61" s="179" t="s">
        <v>102</v>
      </c>
      <c r="E61" s="287"/>
      <c r="F61" s="287"/>
      <c r="G61" s="287"/>
      <c r="H61" s="287"/>
      <c r="I61" s="33"/>
      <c r="J61" s="33"/>
      <c r="K61" s="33"/>
    </row>
    <row r="62" spans="1:11">
      <c r="A62" s="33"/>
      <c r="B62" s="33"/>
      <c r="C62" s="33"/>
      <c r="D62" s="33"/>
      <c r="E62" s="52"/>
      <c r="F62" s="33"/>
      <c r="G62" s="33"/>
      <c r="H62" s="33"/>
      <c r="I62" s="33"/>
      <c r="J62" s="33"/>
      <c r="K62" s="33"/>
    </row>
    <row r="63" spans="1:11">
      <c r="A63" s="320"/>
      <c r="B63" s="320"/>
      <c r="C63" s="320"/>
      <c r="D63" s="320"/>
      <c r="E63" s="320"/>
      <c r="F63" s="320"/>
      <c r="G63" s="320"/>
      <c r="H63" s="320"/>
      <c r="I63" s="320"/>
      <c r="J63" s="33"/>
      <c r="K63" s="33"/>
    </row>
    <row r="64" spans="1:11">
      <c r="A64" s="320"/>
      <c r="B64" s="320"/>
      <c r="C64" s="320"/>
      <c r="D64" s="320"/>
      <c r="E64" s="320"/>
      <c r="F64" s="320"/>
      <c r="G64" s="320"/>
      <c r="H64" s="320"/>
      <c r="I64" s="320"/>
      <c r="J64" s="33"/>
      <c r="K64" s="34"/>
    </row>
    <row r="65" spans="1:11">
      <c r="A65" s="33"/>
      <c r="B65" s="33"/>
      <c r="C65" s="33"/>
      <c r="D65" s="33"/>
      <c r="E65" s="33"/>
      <c r="F65" s="33"/>
      <c r="G65" s="33"/>
      <c r="H65" s="33"/>
      <c r="I65" s="33"/>
      <c r="J65" s="33"/>
      <c r="K65" s="33"/>
    </row>
    <row r="66" spans="1:11">
      <c r="A66" s="320" t="s">
        <v>92</v>
      </c>
      <c r="B66" s="320"/>
      <c r="C66" s="320"/>
      <c r="D66" s="320"/>
      <c r="E66" s="320"/>
      <c r="F66" s="320"/>
      <c r="G66" s="320"/>
      <c r="H66" s="320"/>
      <c r="I66" s="320"/>
      <c r="J66" s="33"/>
      <c r="K66" s="33"/>
    </row>
    <row r="67" spans="1:11">
      <c r="A67" s="33"/>
      <c r="B67" s="33"/>
      <c r="C67" s="33"/>
      <c r="D67" s="33"/>
      <c r="E67" s="33"/>
      <c r="F67" s="33"/>
      <c r="G67" s="33"/>
      <c r="H67" s="33"/>
      <c r="I67" s="33"/>
      <c r="J67" s="33"/>
      <c r="K67" s="33"/>
    </row>
    <row r="68" spans="1:11">
      <c r="A68" s="39" t="s">
        <v>38</v>
      </c>
      <c r="B68" s="33"/>
      <c r="C68" s="33"/>
      <c r="D68" s="33"/>
      <c r="E68" s="33"/>
      <c r="F68" s="33"/>
      <c r="G68" s="33"/>
      <c r="H68" s="33"/>
      <c r="I68" s="33"/>
      <c r="J68" s="33"/>
      <c r="K68" s="33"/>
    </row>
    <row r="69" spans="1:11" ht="13.5" thickBot="1">
      <c r="A69" s="33"/>
      <c r="B69" s="33"/>
      <c r="C69" s="34"/>
      <c r="D69" s="34"/>
      <c r="E69" s="53" t="s">
        <v>9</v>
      </c>
      <c r="F69" s="53" t="s">
        <v>26</v>
      </c>
      <c r="G69" s="53" t="s">
        <v>27</v>
      </c>
      <c r="H69" s="53" t="s">
        <v>11</v>
      </c>
      <c r="I69" s="33"/>
      <c r="J69" s="33"/>
      <c r="K69" s="33"/>
    </row>
    <row r="70" spans="1:11">
      <c r="A70" s="33" t="s">
        <v>18</v>
      </c>
      <c r="B70" s="33"/>
      <c r="C70" s="34"/>
      <c r="D70" s="34"/>
      <c r="E70" s="54"/>
      <c r="F70" s="54"/>
      <c r="G70" s="54"/>
      <c r="H70" s="54"/>
      <c r="I70" s="33"/>
      <c r="J70" s="33"/>
      <c r="K70" s="33"/>
    </row>
    <row r="71" spans="1:11">
      <c r="A71" s="33" t="s">
        <v>32</v>
      </c>
      <c r="B71" s="33"/>
      <c r="C71" s="34"/>
      <c r="D71" s="34"/>
      <c r="E71" s="181"/>
      <c r="F71" s="181"/>
      <c r="G71" s="181"/>
      <c r="H71" s="181"/>
      <c r="I71" s="33"/>
      <c r="J71" s="33"/>
      <c r="K71" s="33"/>
    </row>
    <row r="72" spans="1:11">
      <c r="A72" s="33" t="s">
        <v>33</v>
      </c>
      <c r="B72" s="33"/>
      <c r="C72" s="34"/>
      <c r="D72" s="34"/>
      <c r="E72" s="181"/>
      <c r="F72" s="181"/>
      <c r="G72" s="181"/>
      <c r="H72" s="181"/>
      <c r="I72" s="33"/>
      <c r="J72" s="33"/>
      <c r="K72" s="33"/>
    </row>
    <row r="73" spans="1:11">
      <c r="A73" s="33"/>
      <c r="B73" s="33"/>
      <c r="C73" s="34"/>
      <c r="D73" s="34"/>
      <c r="E73" s="54"/>
      <c r="F73" s="54"/>
      <c r="G73" s="54"/>
      <c r="H73" s="54"/>
      <c r="I73" s="33"/>
      <c r="J73" s="33"/>
      <c r="K73" s="33"/>
    </row>
    <row r="74" spans="1:11">
      <c r="A74" s="33" t="s">
        <v>28</v>
      </c>
      <c r="B74" s="33"/>
      <c r="C74" s="34"/>
      <c r="D74" s="34"/>
      <c r="E74" s="181"/>
      <c r="F74" s="181"/>
      <c r="G74" s="181"/>
      <c r="H74" s="181"/>
      <c r="I74" s="33"/>
      <c r="J74" s="33"/>
      <c r="K74" s="33"/>
    </row>
    <row r="75" spans="1:11">
      <c r="A75" s="33" t="s">
        <v>29</v>
      </c>
      <c r="B75" s="33"/>
      <c r="C75" s="34"/>
      <c r="D75" s="34"/>
      <c r="E75" s="181"/>
      <c r="F75" s="181"/>
      <c r="G75" s="181"/>
      <c r="H75" s="181"/>
      <c r="I75" s="33"/>
      <c r="J75" s="33"/>
      <c r="K75" s="33"/>
    </row>
    <row r="76" spans="1:11">
      <c r="A76" s="33" t="s">
        <v>10</v>
      </c>
      <c r="B76" s="33"/>
      <c r="C76" s="34"/>
      <c r="D76" s="34"/>
      <c r="E76" s="182"/>
      <c r="F76" s="182"/>
      <c r="G76" s="182"/>
      <c r="H76" s="182"/>
      <c r="I76" s="33"/>
      <c r="J76" s="33"/>
      <c r="K76" s="33"/>
    </row>
    <row r="77" spans="1:11">
      <c r="A77" s="33" t="s">
        <v>40</v>
      </c>
      <c r="B77" s="33"/>
      <c r="C77" s="34"/>
      <c r="D77" s="34"/>
      <c r="E77" s="181"/>
      <c r="F77" s="181"/>
      <c r="G77" s="181"/>
      <c r="H77" s="181"/>
      <c r="I77" s="33"/>
      <c r="J77" s="33"/>
      <c r="K77" s="33"/>
    </row>
    <row r="78" spans="1:11">
      <c r="A78" s="33" t="s">
        <v>90</v>
      </c>
      <c r="B78" s="33"/>
      <c r="C78" s="34"/>
      <c r="D78" s="34"/>
      <c r="E78" s="182"/>
      <c r="F78" s="182"/>
      <c r="G78" s="182"/>
      <c r="H78" s="182"/>
      <c r="I78" s="33"/>
      <c r="J78" s="33"/>
      <c r="K78" s="33"/>
    </row>
    <row r="79" spans="1:11">
      <c r="A79" s="33" t="s">
        <v>91</v>
      </c>
      <c r="B79" s="33"/>
      <c r="C79" s="34"/>
      <c r="D79" s="34"/>
      <c r="E79" s="181"/>
      <c r="F79" s="181"/>
      <c r="G79" s="181"/>
      <c r="H79" s="181"/>
      <c r="I79" s="33"/>
      <c r="J79" s="33"/>
      <c r="K79" s="33"/>
    </row>
    <row r="80" spans="1:11">
      <c r="A80" s="33"/>
      <c r="B80" s="33"/>
      <c r="C80" s="34"/>
      <c r="D80" s="34"/>
      <c r="E80" s="181"/>
      <c r="F80" s="181"/>
      <c r="G80" s="181"/>
      <c r="H80" s="181"/>
      <c r="I80" s="33"/>
      <c r="J80" s="33"/>
      <c r="K80" s="33"/>
    </row>
    <row r="81" spans="1:11">
      <c r="A81" s="33"/>
      <c r="B81" s="33"/>
      <c r="C81" s="34"/>
      <c r="D81" s="34"/>
      <c r="E81" s="181"/>
      <c r="F81" s="181"/>
      <c r="G81" s="181"/>
      <c r="H81" s="181"/>
      <c r="I81" s="33"/>
      <c r="J81" s="33"/>
      <c r="K81" s="33"/>
    </row>
    <row r="82" spans="1:11">
      <c r="A82" s="33" t="str">
        <f>A79</f>
        <v>Net operating profit after taxes (NOPAT)</v>
      </c>
      <c r="B82" s="33"/>
      <c r="C82" s="34"/>
      <c r="D82" s="34"/>
      <c r="E82" s="181"/>
      <c r="F82" s="181"/>
      <c r="G82" s="181"/>
      <c r="H82" s="181"/>
      <c r="I82" s="33"/>
      <c r="J82" s="33"/>
      <c r="K82" s="33"/>
    </row>
    <row r="83" spans="1:11">
      <c r="A83" s="180" t="s">
        <v>105</v>
      </c>
      <c r="B83" s="33"/>
      <c r="C83" s="34"/>
      <c r="D83" s="34"/>
      <c r="E83" s="182"/>
      <c r="F83" s="182"/>
      <c r="G83" s="182"/>
      <c r="H83" s="182"/>
      <c r="I83" s="33"/>
      <c r="J83" s="33"/>
      <c r="K83" s="33"/>
    </row>
    <row r="84" spans="1:11">
      <c r="A84" s="33" t="s">
        <v>106</v>
      </c>
      <c r="B84" s="33"/>
      <c r="C84" s="34"/>
      <c r="D84" s="34"/>
      <c r="E84" s="181"/>
      <c r="F84" s="181"/>
      <c r="G84" s="181"/>
      <c r="H84" s="181"/>
      <c r="I84" s="33"/>
      <c r="J84" s="33"/>
      <c r="K84" s="33"/>
    </row>
    <row r="85" spans="1:11">
      <c r="A85" s="33"/>
      <c r="B85" s="33"/>
      <c r="C85" s="34"/>
      <c r="D85" s="34"/>
      <c r="E85" s="172"/>
      <c r="F85" s="172"/>
      <c r="G85" s="172"/>
      <c r="H85" s="172"/>
      <c r="I85" s="33"/>
      <c r="J85" s="33"/>
      <c r="K85" s="33"/>
    </row>
    <row r="86" spans="1:11">
      <c r="A86" s="33"/>
      <c r="B86" s="33"/>
      <c r="C86" s="33"/>
      <c r="D86" s="33"/>
      <c r="E86" s="33"/>
      <c r="F86" s="33"/>
      <c r="G86" s="33"/>
      <c r="H86" s="33"/>
      <c r="I86" s="33"/>
      <c r="J86" s="33"/>
      <c r="K86" s="33"/>
    </row>
    <row r="87" spans="1:11">
      <c r="A87" s="320" t="s">
        <v>94</v>
      </c>
      <c r="B87" s="320"/>
      <c r="C87" s="320"/>
      <c r="D87" s="320"/>
      <c r="E87" s="320"/>
      <c r="F87" s="320"/>
      <c r="G87" s="320"/>
      <c r="H87" s="320"/>
      <c r="I87" s="320"/>
      <c r="J87" s="33"/>
      <c r="K87" s="33"/>
    </row>
    <row r="88" spans="1:11">
      <c r="A88" s="320"/>
      <c r="B88" s="320"/>
      <c r="C88" s="320"/>
      <c r="D88" s="320"/>
      <c r="E88" s="320"/>
      <c r="F88" s="320"/>
      <c r="G88" s="320"/>
      <c r="H88" s="320"/>
      <c r="I88" s="320"/>
      <c r="J88" s="33"/>
      <c r="K88" s="33"/>
    </row>
    <row r="89" spans="1:11">
      <c r="A89" s="33"/>
      <c r="B89" s="33"/>
      <c r="C89" s="33"/>
      <c r="D89" s="33"/>
      <c r="E89" s="33"/>
      <c r="F89" s="33"/>
      <c r="G89" s="33"/>
      <c r="H89" s="33"/>
      <c r="I89" s="33"/>
      <c r="J89" s="33"/>
      <c r="K89" s="33"/>
    </row>
    <row r="90" spans="1:11">
      <c r="A90" s="39" t="s">
        <v>51</v>
      </c>
      <c r="B90" s="33"/>
      <c r="C90" s="33"/>
      <c r="D90" s="33"/>
      <c r="E90" s="33"/>
      <c r="F90" s="33"/>
      <c r="G90" s="33"/>
      <c r="H90" s="33"/>
      <c r="I90" s="33"/>
      <c r="J90" s="33"/>
      <c r="K90" s="33"/>
    </row>
    <row r="91" spans="1:11">
      <c r="A91" s="33"/>
      <c r="B91" s="33"/>
      <c r="C91" s="33"/>
      <c r="D91" s="33"/>
      <c r="E91" s="33"/>
      <c r="F91" s="33"/>
      <c r="G91" s="33"/>
      <c r="H91" s="33"/>
      <c r="I91" s="33"/>
      <c r="J91" s="33"/>
      <c r="K91" s="33"/>
    </row>
    <row r="92" spans="1:11" ht="13.5" thickBot="1">
      <c r="A92" s="33"/>
      <c r="B92" s="33"/>
      <c r="C92" s="34"/>
      <c r="D92" s="55" t="s">
        <v>41</v>
      </c>
      <c r="E92" s="53" t="s">
        <v>9</v>
      </c>
      <c r="F92" s="53" t="s">
        <v>26</v>
      </c>
      <c r="G92" s="53" t="s">
        <v>27</v>
      </c>
      <c r="H92" s="53" t="s">
        <v>11</v>
      </c>
      <c r="I92" s="33"/>
      <c r="J92" s="33"/>
      <c r="K92" s="33"/>
    </row>
    <row r="93" spans="1:11">
      <c r="A93" s="33" t="s">
        <v>28</v>
      </c>
      <c r="B93" s="33"/>
      <c r="C93" s="34"/>
      <c r="D93" s="91"/>
      <c r="E93" s="91"/>
      <c r="F93" s="91"/>
      <c r="G93" s="91"/>
      <c r="H93" s="91"/>
      <c r="I93" s="33"/>
      <c r="J93" s="33"/>
      <c r="K93" s="33"/>
    </row>
    <row r="94" spans="1:11">
      <c r="A94" s="33" t="s">
        <v>93</v>
      </c>
      <c r="B94" s="33"/>
      <c r="C94" s="34"/>
      <c r="D94" s="91"/>
      <c r="E94" s="91"/>
      <c r="F94" s="91"/>
      <c r="G94" s="91"/>
      <c r="H94" s="91"/>
      <c r="I94" s="33"/>
      <c r="J94" s="33"/>
      <c r="K94" s="33"/>
    </row>
    <row r="95" spans="1:11">
      <c r="A95" s="33" t="s">
        <v>42</v>
      </c>
      <c r="B95" s="33"/>
      <c r="C95" s="33"/>
      <c r="D95" s="91"/>
      <c r="E95" s="91"/>
      <c r="F95" s="91"/>
      <c r="G95" s="91"/>
      <c r="H95" s="91"/>
      <c r="I95" s="33"/>
      <c r="J95" s="33"/>
      <c r="K95" s="33"/>
    </row>
    <row r="96" spans="1:11">
      <c r="A96" s="33"/>
      <c r="B96" s="33"/>
      <c r="C96" s="33"/>
      <c r="D96" s="33"/>
      <c r="E96" s="33"/>
      <c r="F96" s="33"/>
      <c r="G96" s="33"/>
      <c r="H96" s="33"/>
      <c r="I96" s="33"/>
      <c r="J96" s="33"/>
      <c r="K96" s="33"/>
    </row>
    <row r="97" spans="1:11">
      <c r="A97" s="39" t="s">
        <v>44</v>
      </c>
      <c r="B97" s="33"/>
      <c r="C97" s="33"/>
      <c r="D97" s="33"/>
      <c r="E97" s="33"/>
      <c r="F97" s="33"/>
      <c r="G97" s="33"/>
      <c r="H97" s="33"/>
      <c r="I97" s="33"/>
      <c r="J97" s="33"/>
      <c r="K97" s="33"/>
    </row>
    <row r="98" spans="1:11" ht="24.75" customHeight="1">
      <c r="A98" s="39" t="s">
        <v>43</v>
      </c>
      <c r="B98" s="33"/>
      <c r="C98" s="33"/>
      <c r="D98" s="33"/>
      <c r="E98" s="33"/>
      <c r="H98" s="33"/>
      <c r="I98" s="33"/>
      <c r="J98" s="33"/>
      <c r="K98" s="33"/>
    </row>
    <row r="99" spans="1:11">
      <c r="A99" s="33"/>
      <c r="B99" s="33"/>
      <c r="C99" s="33"/>
      <c r="D99" s="56"/>
      <c r="E99" s="33"/>
      <c r="H99" s="33"/>
      <c r="I99" s="33"/>
      <c r="J99" s="33"/>
      <c r="K99" s="33"/>
    </row>
    <row r="100" spans="1:11">
      <c r="A100" s="33" t="s">
        <v>95</v>
      </c>
      <c r="B100" s="33"/>
      <c r="C100" s="33"/>
      <c r="D100" s="173"/>
      <c r="E100" s="33"/>
      <c r="H100" s="33"/>
      <c r="I100" s="33"/>
      <c r="J100" s="33"/>
      <c r="K100" s="33"/>
    </row>
    <row r="101" spans="1:11">
      <c r="A101" s="33" t="s">
        <v>96</v>
      </c>
      <c r="B101" s="34"/>
      <c r="C101" s="34"/>
      <c r="D101" s="174"/>
      <c r="E101" s="33"/>
      <c r="H101" s="33"/>
      <c r="I101" s="33"/>
      <c r="J101" s="33"/>
      <c r="K101" s="33"/>
    </row>
    <row r="102" spans="1:11">
      <c r="A102" s="33" t="s">
        <v>97</v>
      </c>
      <c r="B102" s="34"/>
      <c r="C102" s="34"/>
      <c r="D102" s="173"/>
      <c r="E102" s="33"/>
      <c r="H102" s="33"/>
      <c r="I102" s="33"/>
      <c r="J102" s="33"/>
      <c r="K102" s="33"/>
    </row>
    <row r="103" spans="1:11">
      <c r="A103" s="33" t="s">
        <v>98</v>
      </c>
      <c r="B103" s="33"/>
      <c r="C103" s="33"/>
      <c r="D103" s="173"/>
      <c r="E103" s="33"/>
      <c r="H103" s="33"/>
      <c r="I103" s="33"/>
      <c r="J103" s="33"/>
      <c r="K103" s="33"/>
    </row>
    <row r="104" spans="1:11">
      <c r="A104" s="33"/>
      <c r="B104" s="33"/>
      <c r="C104" s="33"/>
      <c r="D104" s="173"/>
      <c r="E104" s="33"/>
      <c r="H104" s="33"/>
      <c r="I104" s="33"/>
      <c r="J104" s="33"/>
      <c r="K104" s="33"/>
    </row>
    <row r="105" spans="1:11" ht="13.5" thickBot="1">
      <c r="A105" s="33" t="s">
        <v>99</v>
      </c>
      <c r="B105" s="33"/>
      <c r="C105" s="33"/>
      <c r="D105" s="175"/>
      <c r="E105" s="33"/>
      <c r="H105" s="33"/>
      <c r="I105" s="33"/>
      <c r="J105" s="33"/>
      <c r="K105" s="33"/>
    </row>
    <row r="106" spans="1:11" ht="13.5" thickTop="1">
      <c r="A106" s="33"/>
      <c r="B106" s="33"/>
      <c r="C106" s="33"/>
      <c r="D106" s="176"/>
      <c r="E106" s="33"/>
      <c r="F106" s="176"/>
      <c r="G106" s="176"/>
      <c r="H106" s="33"/>
      <c r="I106" s="33"/>
      <c r="J106" s="33"/>
      <c r="K106" s="33"/>
    </row>
    <row r="107" spans="1:11">
      <c r="A107" s="33"/>
      <c r="B107" s="33"/>
      <c r="C107" s="33"/>
      <c r="D107" s="176"/>
      <c r="E107" s="33"/>
      <c r="F107" s="176"/>
      <c r="G107" s="176"/>
      <c r="H107" s="33"/>
      <c r="I107" s="33"/>
      <c r="J107" s="33"/>
      <c r="K107" s="33"/>
    </row>
    <row r="108" spans="1:11">
      <c r="A108" s="33" t="s">
        <v>103</v>
      </c>
      <c r="B108" s="33"/>
      <c r="C108" s="33"/>
      <c r="D108" s="176"/>
      <c r="E108" s="33"/>
      <c r="F108" s="176"/>
      <c r="G108" s="176"/>
      <c r="H108" s="33"/>
      <c r="I108" s="33"/>
      <c r="J108" s="33"/>
      <c r="K108" s="33"/>
    </row>
    <row r="109" spans="1:11">
      <c r="A109" s="33"/>
      <c r="B109" s="33"/>
      <c r="C109" s="33"/>
      <c r="D109" s="56"/>
      <c r="E109" s="33"/>
      <c r="F109" s="176"/>
      <c r="G109" s="176"/>
      <c r="H109" s="33"/>
      <c r="I109" s="33"/>
      <c r="J109" s="33"/>
      <c r="K109" s="33"/>
    </row>
    <row r="110" spans="1:11">
      <c r="A110" s="33" t="s">
        <v>95</v>
      </c>
      <c r="B110" s="33"/>
      <c r="C110" s="33"/>
      <c r="D110" s="173"/>
      <c r="E110" s="33"/>
      <c r="F110" s="176"/>
      <c r="G110" s="176"/>
      <c r="H110" s="33"/>
      <c r="I110" s="33"/>
      <c r="J110" s="33"/>
      <c r="K110" s="33"/>
    </row>
    <row r="111" spans="1:11">
      <c r="A111" s="33" t="s">
        <v>96</v>
      </c>
      <c r="B111" s="34"/>
      <c r="C111" s="34"/>
      <c r="D111" s="174"/>
      <c r="E111" s="33"/>
      <c r="F111" s="176"/>
      <c r="G111" s="176"/>
      <c r="H111" s="33"/>
      <c r="I111" s="33"/>
      <c r="J111" s="33"/>
      <c r="K111" s="33"/>
    </row>
    <row r="112" spans="1:11">
      <c r="A112" s="33" t="s">
        <v>97</v>
      </c>
      <c r="B112" s="34"/>
      <c r="C112" s="34"/>
      <c r="D112" s="173"/>
      <c r="E112" s="33"/>
      <c r="F112" s="176"/>
      <c r="G112" s="176"/>
      <c r="H112" s="33"/>
      <c r="I112" s="33"/>
      <c r="J112" s="33"/>
      <c r="K112" s="33"/>
    </row>
    <row r="113" spans="1:11">
      <c r="A113" s="33" t="s">
        <v>98</v>
      </c>
      <c r="B113" s="33"/>
      <c r="C113" s="33"/>
      <c r="D113" s="173"/>
      <c r="E113" s="33"/>
      <c r="F113" s="176"/>
      <c r="G113" s="176"/>
      <c r="H113" s="33"/>
      <c r="I113" s="33"/>
      <c r="J113" s="33"/>
      <c r="K113" s="33"/>
    </row>
    <row r="114" spans="1:11">
      <c r="A114" s="33"/>
      <c r="B114" s="33"/>
      <c r="C114" s="33"/>
      <c r="D114" s="173"/>
      <c r="E114" s="33"/>
      <c r="F114" s="176"/>
      <c r="G114" s="176"/>
      <c r="H114" s="33"/>
      <c r="I114" s="33"/>
      <c r="J114" s="33"/>
      <c r="K114" s="33"/>
    </row>
    <row r="115" spans="1:11" ht="13.5" thickBot="1">
      <c r="A115" s="33" t="s">
        <v>99</v>
      </c>
      <c r="B115" s="33"/>
      <c r="C115" s="33"/>
      <c r="D115" s="175"/>
      <c r="E115" s="33"/>
      <c r="F115" s="176"/>
      <c r="G115" s="176"/>
      <c r="H115" s="33"/>
      <c r="I115" s="33"/>
      <c r="J115" s="33"/>
      <c r="K115" s="33"/>
    </row>
    <row r="116" spans="1:11" ht="13.5" thickTop="1">
      <c r="A116" s="33"/>
      <c r="B116" s="33"/>
      <c r="C116" s="33"/>
      <c r="D116" s="176"/>
      <c r="E116" s="33"/>
      <c r="F116" s="176"/>
      <c r="G116" s="176"/>
      <c r="H116" s="33"/>
      <c r="I116" s="33"/>
      <c r="J116" s="33"/>
      <c r="K116" s="33"/>
    </row>
    <row r="117" spans="1:11">
      <c r="A117" s="33"/>
      <c r="B117" s="33"/>
      <c r="C117" s="33"/>
      <c r="D117" s="176"/>
      <c r="E117" s="33"/>
      <c r="F117" s="176"/>
      <c r="G117" s="176"/>
      <c r="H117" s="33"/>
      <c r="I117" s="33"/>
      <c r="J117" s="33"/>
      <c r="K117" s="33"/>
    </row>
    <row r="118" spans="1:11">
      <c r="A118" s="33" t="s">
        <v>104</v>
      </c>
      <c r="B118" s="33"/>
      <c r="C118" s="33"/>
      <c r="D118" s="176"/>
      <c r="E118" s="33"/>
      <c r="F118" s="176"/>
      <c r="G118" s="176"/>
      <c r="H118" s="33"/>
      <c r="I118" s="33"/>
      <c r="J118" s="33"/>
      <c r="K118" s="33"/>
    </row>
    <row r="119" spans="1:11">
      <c r="A119" s="33"/>
      <c r="B119" s="33"/>
      <c r="C119" s="33"/>
      <c r="D119" s="176"/>
      <c r="E119" s="33"/>
      <c r="F119" s="176"/>
      <c r="G119" s="176"/>
      <c r="H119" s="33"/>
      <c r="I119" s="33"/>
      <c r="J119" s="33"/>
      <c r="K119" s="33"/>
    </row>
    <row r="120" spans="1:11">
      <c r="A120" s="33"/>
      <c r="B120" s="33"/>
      <c r="C120" s="33"/>
      <c r="D120" s="176"/>
      <c r="E120" s="33"/>
      <c r="F120" s="176"/>
      <c r="G120" s="176"/>
      <c r="H120" s="33"/>
      <c r="I120" s="33"/>
      <c r="J120" s="33"/>
      <c r="K120" s="33"/>
    </row>
    <row r="121" spans="1:11">
      <c r="A121" s="33"/>
      <c r="B121" s="33"/>
      <c r="C121" s="33"/>
      <c r="F121" s="176"/>
      <c r="G121" s="176"/>
      <c r="H121" s="33"/>
      <c r="I121" s="33"/>
      <c r="J121" s="33"/>
      <c r="K121" s="33"/>
    </row>
    <row r="122" spans="1:11">
      <c r="A122" s="33" t="s">
        <v>95</v>
      </c>
      <c r="B122" s="33"/>
      <c r="C122" s="33"/>
      <c r="D122" s="173"/>
      <c r="F122" s="176"/>
      <c r="G122" s="176"/>
      <c r="H122" s="33"/>
      <c r="I122" s="33"/>
      <c r="J122" s="33"/>
      <c r="K122" s="33"/>
    </row>
    <row r="123" spans="1:11">
      <c r="A123" s="33" t="s">
        <v>96</v>
      </c>
      <c r="B123" s="33"/>
      <c r="C123" s="33"/>
      <c r="D123" s="174"/>
      <c r="F123" s="176"/>
      <c r="G123" s="176"/>
      <c r="H123" s="33"/>
      <c r="I123" s="33"/>
      <c r="J123" s="33"/>
      <c r="K123" s="33"/>
    </row>
    <row r="124" spans="1:11">
      <c r="A124" s="33" t="s">
        <v>97</v>
      </c>
      <c r="B124" s="33"/>
      <c r="C124" s="33"/>
      <c r="D124" s="173"/>
      <c r="F124" s="176"/>
      <c r="G124" s="176"/>
      <c r="H124" s="33"/>
      <c r="I124" s="33"/>
      <c r="J124" s="33"/>
      <c r="K124" s="33"/>
    </row>
    <row r="125" spans="1:11">
      <c r="A125" s="33" t="s">
        <v>98</v>
      </c>
      <c r="B125" s="33"/>
      <c r="C125" s="33"/>
      <c r="D125" s="173"/>
      <c r="F125" s="176"/>
      <c r="G125" s="176"/>
      <c r="H125" s="33"/>
      <c r="I125" s="33"/>
      <c r="J125" s="33"/>
      <c r="K125" s="33"/>
    </row>
    <row r="126" spans="1:11">
      <c r="A126" s="33"/>
      <c r="B126" s="33"/>
      <c r="C126" s="33"/>
      <c r="D126" s="173"/>
      <c r="F126" s="176"/>
      <c r="G126" s="176"/>
      <c r="H126" s="33"/>
      <c r="I126" s="33"/>
      <c r="J126" s="33"/>
      <c r="K126" s="33"/>
    </row>
    <row r="127" spans="1:11" ht="13.5" thickBot="1">
      <c r="A127" s="33" t="s">
        <v>99</v>
      </c>
      <c r="B127" s="33"/>
      <c r="C127" s="33"/>
      <c r="D127" s="175"/>
      <c r="F127" s="176"/>
      <c r="G127" s="176"/>
      <c r="H127" s="33"/>
      <c r="I127" s="33"/>
      <c r="J127" s="33"/>
      <c r="K127" s="33"/>
    </row>
    <row r="128" spans="1:11" ht="13.5" thickTop="1">
      <c r="A128" s="33"/>
      <c r="B128" s="33"/>
      <c r="C128" s="33"/>
      <c r="D128" s="176"/>
      <c r="E128" s="33"/>
      <c r="F128" s="176"/>
      <c r="G128" s="176"/>
      <c r="H128" s="33"/>
      <c r="I128" s="33"/>
      <c r="J128" s="33"/>
      <c r="K128" s="33"/>
    </row>
    <row r="129" spans="1:11">
      <c r="A129" s="320" t="s">
        <v>86</v>
      </c>
      <c r="B129" s="326"/>
      <c r="C129" s="326"/>
      <c r="D129" s="326"/>
      <c r="E129" s="326"/>
      <c r="F129" s="326"/>
      <c r="G129" s="326"/>
      <c r="H129" s="326"/>
      <c r="I129" s="326"/>
      <c r="J129" s="33"/>
      <c r="K129" s="33"/>
    </row>
    <row r="130" spans="1:11">
      <c r="A130" s="320"/>
      <c r="B130" s="326"/>
      <c r="C130" s="326"/>
      <c r="D130" s="326"/>
      <c r="E130" s="326"/>
      <c r="F130" s="326"/>
      <c r="G130" s="326"/>
      <c r="H130" s="326"/>
      <c r="I130" s="326"/>
      <c r="J130" s="33"/>
      <c r="K130" s="33"/>
    </row>
    <row r="131" spans="1:11">
      <c r="A131" s="326"/>
      <c r="B131" s="326"/>
      <c r="C131" s="326"/>
      <c r="D131" s="326"/>
      <c r="E131" s="326"/>
      <c r="F131" s="326"/>
      <c r="G131" s="326"/>
      <c r="H131" s="326"/>
      <c r="I131" s="326"/>
      <c r="J131" s="33"/>
      <c r="K131" s="33"/>
    </row>
    <row r="132" spans="1:11">
      <c r="A132" s="33"/>
      <c r="B132" s="33"/>
      <c r="C132" s="57"/>
      <c r="D132" s="57"/>
      <c r="E132" s="57"/>
      <c r="F132" s="57"/>
      <c r="G132" s="57"/>
      <c r="H132" s="33"/>
      <c r="I132" s="33"/>
      <c r="J132" s="33"/>
      <c r="K132" s="33"/>
    </row>
    <row r="133" spans="1:11" ht="15.75">
      <c r="A133" s="58" t="s">
        <v>8</v>
      </c>
      <c r="B133" s="33"/>
      <c r="C133" s="59"/>
      <c r="D133" s="59"/>
      <c r="E133" s="33"/>
      <c r="F133" s="33"/>
      <c r="G133" s="33"/>
      <c r="H133" s="33"/>
      <c r="I133" s="33"/>
      <c r="J133" s="33"/>
      <c r="K133" s="33"/>
    </row>
    <row r="134" spans="1:11">
      <c r="A134" s="33"/>
      <c r="B134" s="33"/>
      <c r="C134" s="60"/>
      <c r="D134" s="34"/>
      <c r="E134" s="183" t="s">
        <v>41</v>
      </c>
      <c r="F134" s="183" t="s">
        <v>9</v>
      </c>
      <c r="G134" s="183" t="s">
        <v>26</v>
      </c>
      <c r="H134" s="183" t="s">
        <v>27</v>
      </c>
      <c r="I134" s="183" t="s">
        <v>11</v>
      </c>
      <c r="J134" s="33"/>
      <c r="K134" s="33"/>
    </row>
    <row r="135" spans="1:11">
      <c r="A135" s="191" t="s">
        <v>107</v>
      </c>
      <c r="B135" s="33"/>
      <c r="C135" s="33"/>
      <c r="D135" s="34"/>
      <c r="E135" s="91"/>
      <c r="F135" s="87"/>
      <c r="G135" s="91"/>
      <c r="H135" s="184"/>
      <c r="I135" s="91"/>
      <c r="J135" s="33"/>
      <c r="K135" s="33"/>
    </row>
    <row r="136" spans="1:11">
      <c r="A136" s="191" t="s">
        <v>8</v>
      </c>
      <c r="B136" s="33"/>
      <c r="C136" s="34"/>
      <c r="D136" s="34"/>
      <c r="E136" s="186"/>
      <c r="F136" s="193"/>
      <c r="G136" s="193"/>
      <c r="H136" s="192"/>
      <c r="I136" s="192"/>
      <c r="J136" s="33"/>
      <c r="K136" s="33"/>
    </row>
    <row r="137" spans="1:11">
      <c r="A137" s="191" t="s">
        <v>108</v>
      </c>
      <c r="B137" s="61"/>
      <c r="C137" s="61"/>
      <c r="D137" s="34"/>
      <c r="E137" s="91"/>
      <c r="F137" s="91"/>
      <c r="G137" s="91"/>
      <c r="H137" s="184"/>
      <c r="I137" s="184"/>
      <c r="J137" s="33"/>
      <c r="K137" s="33"/>
    </row>
    <row r="138" spans="1:11" ht="13.5" thickBot="1">
      <c r="A138" s="191" t="s">
        <v>12</v>
      </c>
      <c r="B138" s="61"/>
      <c r="C138" s="33"/>
      <c r="D138" s="33"/>
      <c r="E138" s="194"/>
      <c r="F138" s="187"/>
      <c r="G138" s="187"/>
      <c r="H138" s="185"/>
      <c r="I138" s="185"/>
      <c r="J138" s="33"/>
      <c r="K138" s="33"/>
    </row>
    <row r="139" spans="1:11" ht="13.5" thickBot="1">
      <c r="A139" s="33" t="s">
        <v>109</v>
      </c>
      <c r="B139" s="33"/>
      <c r="C139" s="33"/>
      <c r="D139" s="33"/>
      <c r="E139" s="195"/>
      <c r="F139" s="190"/>
      <c r="G139" s="190"/>
      <c r="H139" s="189"/>
      <c r="I139" s="189"/>
      <c r="J139" s="33"/>
      <c r="K139" s="33"/>
    </row>
    <row r="140" spans="1:11" ht="14.25" thickTop="1" thickBot="1">
      <c r="A140" s="33"/>
      <c r="B140" s="33"/>
      <c r="C140" s="33"/>
      <c r="D140" s="33"/>
      <c r="E140" s="33"/>
      <c r="F140" s="33"/>
      <c r="G140" s="62"/>
      <c r="H140" s="33"/>
      <c r="I140" s="33"/>
      <c r="J140" s="33"/>
      <c r="K140" s="33"/>
    </row>
    <row r="141" spans="1:11">
      <c r="A141" s="63" t="s">
        <v>13</v>
      </c>
      <c r="B141" s="64"/>
      <c r="C141" s="188"/>
      <c r="D141" s="33"/>
      <c r="E141" s="33"/>
      <c r="F141" s="33"/>
      <c r="G141" s="33"/>
      <c r="H141" s="33"/>
      <c r="I141" s="33"/>
      <c r="J141" s="33"/>
      <c r="K141" s="33"/>
    </row>
    <row r="142" spans="1:11" ht="13.5" thickBot="1">
      <c r="A142" s="65" t="s">
        <v>14</v>
      </c>
      <c r="B142" s="66"/>
      <c r="C142" s="67"/>
      <c r="D142" s="33"/>
      <c r="G142" s="33"/>
      <c r="H142" s="33"/>
      <c r="I142" s="33"/>
      <c r="J142" s="33"/>
      <c r="K142" s="33"/>
    </row>
    <row r="143" spans="1:11">
      <c r="A143" s="33"/>
      <c r="B143" s="33"/>
      <c r="C143" s="33"/>
      <c r="D143" s="33"/>
      <c r="G143" s="33"/>
      <c r="H143" s="33"/>
      <c r="I143" s="33"/>
      <c r="J143" s="33"/>
      <c r="K143" s="33"/>
    </row>
    <row r="144" spans="1:11" ht="13.5" thickBot="1">
      <c r="A144" s="33"/>
      <c r="B144" s="33"/>
      <c r="C144" s="33"/>
      <c r="D144" s="33"/>
      <c r="E144" s="327"/>
      <c r="F144" s="327"/>
      <c r="G144" s="327"/>
      <c r="H144" s="327"/>
      <c r="I144" s="327"/>
      <c r="J144" s="33"/>
      <c r="K144" s="33"/>
    </row>
    <row r="145" spans="1:11">
      <c r="A145" s="72"/>
      <c r="B145" s="70"/>
      <c r="C145" s="70"/>
      <c r="D145" s="70"/>
      <c r="E145" s="70"/>
      <c r="F145" s="70"/>
      <c r="G145" s="70"/>
      <c r="H145" s="70"/>
      <c r="I145" s="70"/>
      <c r="J145" s="33"/>
      <c r="K145" s="33"/>
    </row>
    <row r="146" spans="1:11">
      <c r="A146" s="331" t="s">
        <v>52</v>
      </c>
      <c r="B146" s="331"/>
      <c r="C146" s="331"/>
      <c r="D146" s="331"/>
      <c r="E146" s="331"/>
      <c r="F146" s="331"/>
      <c r="G146" s="331"/>
      <c r="H146" s="331"/>
      <c r="I146" s="331"/>
      <c r="J146" s="33"/>
      <c r="K146" s="33"/>
    </row>
    <row r="147" spans="1:11">
      <c r="A147" s="331"/>
      <c r="B147" s="331"/>
      <c r="C147" s="331"/>
      <c r="D147" s="331"/>
      <c r="E147" s="331"/>
      <c r="F147" s="331"/>
      <c r="G147" s="331"/>
      <c r="H147" s="331"/>
      <c r="I147" s="331"/>
      <c r="J147" s="33"/>
      <c r="K147" s="33"/>
    </row>
    <row r="148" spans="1:11">
      <c r="A148" s="331"/>
      <c r="B148" s="331"/>
      <c r="C148" s="331"/>
      <c r="D148" s="331"/>
      <c r="E148" s="331"/>
      <c r="F148" s="331"/>
      <c r="G148" s="331"/>
      <c r="H148" s="331"/>
      <c r="I148" s="331"/>
      <c r="J148" s="33"/>
      <c r="K148" s="33"/>
    </row>
    <row r="149" spans="1:11">
      <c r="A149" s="42"/>
      <c r="B149" s="42"/>
      <c r="C149" s="42"/>
      <c r="D149" s="42"/>
      <c r="E149" s="42"/>
      <c r="F149" s="42"/>
      <c r="G149" s="42"/>
      <c r="H149" s="42"/>
      <c r="I149" s="42"/>
      <c r="J149" s="33"/>
      <c r="K149" s="33"/>
    </row>
    <row r="150" spans="1:11">
      <c r="A150" s="337" t="s">
        <v>53</v>
      </c>
      <c r="B150" s="337"/>
      <c r="C150" s="337"/>
      <c r="D150" s="337"/>
      <c r="E150" s="337"/>
      <c r="F150" s="337"/>
      <c r="G150" s="337"/>
      <c r="H150" s="337"/>
      <c r="I150" s="337"/>
      <c r="J150" s="33"/>
      <c r="K150" s="33"/>
    </row>
    <row r="151" spans="1:11" ht="13.5" thickBot="1">
      <c r="A151" s="73"/>
      <c r="B151" s="74"/>
      <c r="C151" s="70"/>
      <c r="D151" s="70"/>
      <c r="E151" s="70"/>
      <c r="F151" s="70"/>
      <c r="G151" s="70"/>
      <c r="H151" s="75"/>
      <c r="I151" s="70"/>
      <c r="J151" s="33"/>
      <c r="K151" s="33"/>
    </row>
    <row r="152" spans="1:11">
      <c r="A152" s="76" t="s">
        <v>17</v>
      </c>
      <c r="B152" s="332" t="s">
        <v>112</v>
      </c>
      <c r="C152" s="333"/>
      <c r="D152" s="76" t="s">
        <v>17</v>
      </c>
      <c r="E152" s="332" t="s">
        <v>19</v>
      </c>
      <c r="F152" s="338"/>
      <c r="G152" s="76" t="s">
        <v>17</v>
      </c>
      <c r="H152" s="332" t="s">
        <v>22</v>
      </c>
      <c r="I152" s="333"/>
      <c r="J152" s="33"/>
      <c r="K152" s="33"/>
    </row>
    <row r="153" spans="1:11">
      <c r="A153" s="77" t="s">
        <v>15</v>
      </c>
      <c r="B153" s="154" t="s">
        <v>113</v>
      </c>
      <c r="C153" s="160" t="s">
        <v>13</v>
      </c>
      <c r="D153" s="77" t="s">
        <v>15</v>
      </c>
      <c r="E153" s="78" t="s">
        <v>87</v>
      </c>
      <c r="F153" s="160" t="s">
        <v>13</v>
      </c>
      <c r="G153" s="77" t="s">
        <v>15</v>
      </c>
      <c r="H153" s="78" t="s">
        <v>88</v>
      </c>
      <c r="I153" s="79" t="s">
        <v>13</v>
      </c>
      <c r="J153" s="33"/>
      <c r="K153" s="33"/>
    </row>
    <row r="154" spans="1:11">
      <c r="A154" s="80" t="s">
        <v>16</v>
      </c>
      <c r="B154" s="196"/>
      <c r="C154" s="156"/>
      <c r="D154" s="80" t="s">
        <v>16</v>
      </c>
      <c r="E154" s="161"/>
      <c r="F154" s="156"/>
      <c r="G154" s="80" t="s">
        <v>16</v>
      </c>
      <c r="H154" s="165"/>
      <c r="I154" s="156"/>
      <c r="J154" s="33"/>
      <c r="K154" s="33"/>
    </row>
    <row r="155" spans="1:11">
      <c r="A155" s="81">
        <v>-0.3</v>
      </c>
      <c r="B155" s="197"/>
      <c r="C155" s="157"/>
      <c r="D155" s="81">
        <v>-0.3</v>
      </c>
      <c r="E155" s="162"/>
      <c r="F155" s="157"/>
      <c r="G155" s="82">
        <v>-0.3</v>
      </c>
      <c r="H155" s="166"/>
      <c r="I155" s="157"/>
      <c r="J155" s="33"/>
      <c r="K155" s="33"/>
    </row>
    <row r="156" spans="1:11">
      <c r="A156" s="83">
        <v>-0.15</v>
      </c>
      <c r="B156" s="197"/>
      <c r="C156" s="157"/>
      <c r="D156" s="83">
        <v>-0.15</v>
      </c>
      <c r="E156" s="162"/>
      <c r="F156" s="157"/>
      <c r="G156" s="84">
        <v>-0.15</v>
      </c>
      <c r="H156" s="166"/>
      <c r="I156" s="157"/>
      <c r="J156" s="33"/>
      <c r="K156" s="33"/>
    </row>
    <row r="157" spans="1:11">
      <c r="A157" s="85">
        <v>0</v>
      </c>
      <c r="B157" s="198"/>
      <c r="C157" s="158"/>
      <c r="D157" s="85">
        <v>0</v>
      </c>
      <c r="E157" s="163"/>
      <c r="F157" s="158"/>
      <c r="G157" s="85">
        <v>0</v>
      </c>
      <c r="H157" s="167"/>
      <c r="I157" s="158"/>
      <c r="J157" s="33"/>
      <c r="K157" s="33"/>
    </row>
    <row r="158" spans="1:11">
      <c r="A158" s="83">
        <v>0.15</v>
      </c>
      <c r="B158" s="197"/>
      <c r="C158" s="157"/>
      <c r="D158" s="83">
        <v>0.15</v>
      </c>
      <c r="E158" s="162"/>
      <c r="F158" s="157"/>
      <c r="G158" s="83">
        <v>0.15</v>
      </c>
      <c r="H158" s="166"/>
      <c r="I158" s="157"/>
      <c r="J158" s="33"/>
      <c r="K158" s="33"/>
    </row>
    <row r="159" spans="1:11" ht="13.5" thickBot="1">
      <c r="A159" s="86">
        <v>0.3</v>
      </c>
      <c r="B159" s="199"/>
      <c r="C159" s="159"/>
      <c r="D159" s="86">
        <v>0.3</v>
      </c>
      <c r="E159" s="164"/>
      <c r="F159" s="159"/>
      <c r="G159" s="86">
        <v>0.3</v>
      </c>
      <c r="H159" s="168"/>
      <c r="I159" s="159"/>
      <c r="J159" s="33"/>
      <c r="K159" s="33"/>
    </row>
    <row r="160" spans="1:11">
      <c r="A160" s="169"/>
      <c r="B160" s="155"/>
      <c r="C160" s="170"/>
      <c r="D160" s="169"/>
      <c r="E160" s="171"/>
      <c r="F160" s="170"/>
      <c r="G160" s="169"/>
      <c r="H160" s="166"/>
      <c r="I160" s="170"/>
      <c r="J160" s="33"/>
      <c r="K160" s="33"/>
    </row>
    <row r="161" spans="1:11">
      <c r="A161" s="70"/>
      <c r="B161" s="70"/>
      <c r="C161" s="70"/>
      <c r="D161" s="70"/>
      <c r="E161" s="70"/>
      <c r="F161" s="70"/>
      <c r="G161" s="70"/>
      <c r="H161" s="70"/>
      <c r="I161" s="70"/>
      <c r="J161" s="33"/>
      <c r="K161" s="33"/>
    </row>
    <row r="162" spans="1:11" ht="13.5" thickBot="1">
      <c r="A162" s="70"/>
      <c r="B162" s="70"/>
      <c r="C162" s="70"/>
      <c r="D162" s="70"/>
      <c r="E162" s="70"/>
      <c r="F162" s="70"/>
      <c r="G162" s="70"/>
      <c r="H162" s="70"/>
      <c r="I162" s="70"/>
      <c r="J162" s="33"/>
      <c r="K162" s="33"/>
    </row>
    <row r="163" spans="1:11">
      <c r="A163" s="70"/>
      <c r="B163" s="93" t="s">
        <v>21</v>
      </c>
      <c r="C163" s="94"/>
      <c r="D163" s="95" t="s">
        <v>25</v>
      </c>
      <c r="E163" s="96"/>
      <c r="F163" s="70"/>
      <c r="G163" s="97"/>
      <c r="H163" s="98"/>
      <c r="I163" s="98"/>
      <c r="J163" s="98"/>
      <c r="K163" s="33"/>
    </row>
    <row r="164" spans="1:11">
      <c r="A164" s="70"/>
      <c r="B164" s="99" t="s">
        <v>15</v>
      </c>
      <c r="C164" s="100"/>
      <c r="D164" s="101"/>
      <c r="E164" s="102"/>
      <c r="F164" s="70"/>
      <c r="G164" s="97"/>
      <c r="H164" s="98"/>
      <c r="I164" s="98"/>
      <c r="J164" s="98"/>
      <c r="K164" s="33"/>
    </row>
    <row r="165" spans="1:11">
      <c r="A165" s="70"/>
      <c r="B165" s="103" t="s">
        <v>16</v>
      </c>
      <c r="C165" s="104" t="s">
        <v>114</v>
      </c>
      <c r="D165" s="105" t="s">
        <v>24</v>
      </c>
      <c r="E165" s="106" t="s">
        <v>23</v>
      </c>
      <c r="F165" s="70"/>
      <c r="G165" s="97"/>
      <c r="H165" s="98"/>
      <c r="I165" s="98"/>
      <c r="J165" s="98"/>
      <c r="K165" s="33"/>
    </row>
    <row r="166" spans="1:11">
      <c r="A166" s="70"/>
      <c r="B166" s="107">
        <v>-0.3</v>
      </c>
      <c r="C166" s="200"/>
      <c r="D166" s="201"/>
      <c r="E166" s="202"/>
      <c r="F166" s="70"/>
      <c r="G166" s="97"/>
      <c r="H166" s="98"/>
      <c r="I166" s="98"/>
      <c r="J166" s="98"/>
      <c r="K166" s="33"/>
    </row>
    <row r="167" spans="1:11">
      <c r="A167" s="70"/>
      <c r="B167" s="108">
        <v>-0.15</v>
      </c>
      <c r="C167" s="203"/>
      <c r="D167" s="204"/>
      <c r="E167" s="202"/>
      <c r="F167" s="70"/>
      <c r="G167" s="97"/>
      <c r="H167" s="98"/>
      <c r="I167" s="98"/>
      <c r="J167" s="98"/>
      <c r="K167" s="33"/>
    </row>
    <row r="168" spans="1:11">
      <c r="A168" s="70"/>
      <c r="B168" s="109">
        <v>0</v>
      </c>
      <c r="C168" s="205"/>
      <c r="D168" s="206"/>
      <c r="E168" s="207"/>
      <c r="F168" s="70"/>
      <c r="G168" s="70"/>
      <c r="H168" s="70"/>
      <c r="I168" s="70"/>
      <c r="J168" s="33"/>
      <c r="K168" s="33"/>
    </row>
    <row r="169" spans="1:11">
      <c r="A169" s="70"/>
      <c r="B169" s="108">
        <v>0.15</v>
      </c>
      <c r="C169" s="203"/>
      <c r="D169" s="204"/>
      <c r="E169" s="202"/>
      <c r="F169" s="70"/>
      <c r="G169" s="70"/>
      <c r="H169" s="70"/>
      <c r="I169" s="70"/>
      <c r="J169" s="33"/>
      <c r="K169" s="33"/>
    </row>
    <row r="170" spans="1:11">
      <c r="A170" s="89"/>
      <c r="B170" s="110">
        <v>0.3</v>
      </c>
      <c r="C170" s="208"/>
      <c r="D170" s="209"/>
      <c r="E170" s="210"/>
      <c r="F170" s="71"/>
      <c r="G170" s="91"/>
      <c r="H170" s="70"/>
      <c r="I170" s="70"/>
      <c r="J170" s="33"/>
      <c r="K170" s="33"/>
    </row>
    <row r="171" spans="1:11">
      <c r="A171" s="89"/>
      <c r="B171" s="111"/>
      <c r="C171" s="208"/>
      <c r="D171" s="209"/>
      <c r="E171" s="210"/>
      <c r="F171" s="71"/>
      <c r="G171" s="91"/>
      <c r="H171" s="70"/>
      <c r="I171" s="70"/>
      <c r="J171" s="33"/>
      <c r="K171" s="33"/>
    </row>
    <row r="172" spans="1:11" ht="13.5" thickBot="1">
      <c r="A172" s="89"/>
      <c r="B172" s="112" t="s">
        <v>20</v>
      </c>
      <c r="C172" s="211"/>
      <c r="D172" s="212"/>
      <c r="E172" s="213"/>
      <c r="F172" s="71"/>
      <c r="G172" s="91"/>
      <c r="H172" s="70"/>
      <c r="I172" s="70"/>
      <c r="J172" s="33"/>
      <c r="K172" s="33"/>
    </row>
    <row r="173" spans="1:11">
      <c r="A173" s="89"/>
      <c r="B173" s="90"/>
      <c r="C173" s="91"/>
      <c r="D173" s="70"/>
      <c r="E173" s="89"/>
      <c r="F173" s="71"/>
      <c r="G173" s="91"/>
      <c r="H173" s="70"/>
      <c r="I173" s="70"/>
      <c r="J173" s="33"/>
      <c r="K173" s="34"/>
    </row>
    <row r="174" spans="1:11">
      <c r="A174" s="334"/>
      <c r="B174" s="321"/>
      <c r="C174" s="321"/>
      <c r="D174" s="321"/>
      <c r="E174" s="321"/>
      <c r="F174" s="321"/>
      <c r="G174" s="321"/>
      <c r="H174" s="321"/>
      <c r="I174" s="321"/>
      <c r="J174" s="33"/>
      <c r="K174" s="33"/>
    </row>
    <row r="175" spans="1:11">
      <c r="A175" s="330"/>
      <c r="B175" s="330"/>
      <c r="C175" s="330"/>
      <c r="D175" s="330"/>
      <c r="E175" s="330"/>
      <c r="F175" s="330"/>
      <c r="G175" s="330"/>
      <c r="H175" s="330"/>
      <c r="I175" s="330"/>
      <c r="J175" s="34"/>
      <c r="K175" s="33"/>
    </row>
    <row r="176" spans="1:11">
      <c r="A176" s="34"/>
      <c r="B176" s="34"/>
      <c r="C176" s="34"/>
      <c r="D176" s="34"/>
      <c r="E176" s="34"/>
      <c r="F176" s="34"/>
      <c r="G176" s="34"/>
      <c r="H176" s="34"/>
      <c r="I176" s="34"/>
      <c r="J176" s="34"/>
      <c r="K176" s="33"/>
    </row>
    <row r="177" spans="1:11">
      <c r="A177" s="328" t="s">
        <v>117</v>
      </c>
      <c r="B177" s="328"/>
      <c r="C177" s="328"/>
      <c r="D177" s="328"/>
      <c r="E177" s="328"/>
      <c r="F177" s="328"/>
      <c r="G177" s="328"/>
      <c r="H177" s="328"/>
      <c r="I177" s="328"/>
      <c r="J177" s="34"/>
      <c r="K177" s="33"/>
    </row>
    <row r="178" spans="1:11">
      <c r="A178" s="328"/>
      <c r="B178" s="328"/>
      <c r="C178" s="328"/>
      <c r="D178" s="328"/>
      <c r="E178" s="328"/>
      <c r="F178" s="328"/>
      <c r="G178" s="328"/>
      <c r="H178" s="328"/>
      <c r="I178" s="328"/>
      <c r="J178" s="34"/>
      <c r="K178" s="33"/>
    </row>
    <row r="179" spans="1:11">
      <c r="A179" s="328"/>
      <c r="B179" s="328"/>
      <c r="C179" s="328"/>
      <c r="D179" s="328"/>
      <c r="E179" s="328"/>
      <c r="F179" s="328"/>
      <c r="G179" s="328"/>
      <c r="H179" s="328"/>
      <c r="I179" s="328"/>
      <c r="J179" s="34"/>
      <c r="K179" s="33"/>
    </row>
    <row r="180" spans="1:11">
      <c r="A180" s="328"/>
      <c r="B180" s="328"/>
      <c r="C180" s="328"/>
      <c r="D180" s="328"/>
      <c r="E180" s="328"/>
      <c r="F180" s="328"/>
      <c r="G180" s="328"/>
      <c r="H180" s="328"/>
      <c r="I180" s="328"/>
      <c r="J180" s="33"/>
      <c r="K180" s="33"/>
    </row>
    <row r="181" spans="1:11">
      <c r="A181" s="328"/>
      <c r="B181" s="328"/>
      <c r="C181" s="328"/>
      <c r="D181" s="328"/>
      <c r="E181" s="328"/>
      <c r="F181" s="328"/>
      <c r="G181" s="328"/>
      <c r="H181" s="328"/>
      <c r="I181" s="328"/>
      <c r="J181" s="33"/>
      <c r="K181" s="33"/>
    </row>
    <row r="182" spans="1:11">
      <c r="A182" s="34"/>
      <c r="B182" s="34"/>
      <c r="C182" s="34"/>
      <c r="D182" s="34"/>
      <c r="E182" s="34"/>
      <c r="F182" s="34"/>
      <c r="G182" s="34"/>
      <c r="H182" s="34"/>
      <c r="I182" s="34"/>
      <c r="J182" s="33"/>
      <c r="K182" s="33"/>
    </row>
    <row r="183" spans="1:11">
      <c r="A183" s="329" t="s">
        <v>48</v>
      </c>
      <c r="B183" s="330"/>
      <c r="C183" s="330"/>
      <c r="D183" s="330"/>
      <c r="E183" s="330"/>
      <c r="F183" s="330"/>
      <c r="G183" s="330"/>
      <c r="H183" s="330"/>
      <c r="I183" s="330"/>
      <c r="J183" s="33"/>
      <c r="K183" s="33"/>
    </row>
    <row r="184" spans="1:11">
      <c r="A184" s="34"/>
      <c r="B184" s="34"/>
      <c r="C184" s="34"/>
      <c r="D184" s="34"/>
      <c r="E184" s="34"/>
      <c r="F184" s="98"/>
      <c r="G184" s="34"/>
      <c r="H184" s="34"/>
      <c r="I184" s="34"/>
      <c r="J184" s="34"/>
      <c r="K184" s="33"/>
    </row>
    <row r="185" spans="1:11" ht="12.75" customHeight="1">
      <c r="A185" s="331" t="s">
        <v>54</v>
      </c>
      <c r="B185" s="331"/>
      <c r="C185" s="331"/>
      <c r="D185" s="331"/>
      <c r="E185" s="331"/>
      <c r="F185" s="331"/>
      <c r="G185" s="331"/>
      <c r="H185" s="331"/>
      <c r="I185" s="331"/>
      <c r="J185" s="34"/>
      <c r="K185" s="33"/>
    </row>
    <row r="186" spans="1:11">
      <c r="A186" s="331"/>
      <c r="B186" s="331"/>
      <c r="C186" s="331"/>
      <c r="D186" s="331"/>
      <c r="E186" s="331"/>
      <c r="F186" s="331"/>
      <c r="G186" s="331"/>
      <c r="H186" s="331"/>
      <c r="I186" s="331"/>
      <c r="J186" s="34"/>
      <c r="K186" s="33"/>
    </row>
    <row r="187" spans="1:11">
      <c r="A187" s="331"/>
      <c r="B187" s="331"/>
      <c r="C187" s="331"/>
      <c r="D187" s="331"/>
      <c r="E187" s="331"/>
      <c r="F187" s="331"/>
      <c r="G187" s="331"/>
      <c r="H187" s="331"/>
      <c r="I187" s="331"/>
      <c r="J187" s="34"/>
      <c r="K187" s="33"/>
    </row>
    <row r="188" spans="1:11">
      <c r="A188" s="42"/>
      <c r="B188" s="42"/>
      <c r="C188" s="42"/>
      <c r="D188" s="42"/>
      <c r="E188" s="42"/>
      <c r="F188" s="42"/>
      <c r="G188" s="42"/>
      <c r="H188" s="42"/>
      <c r="I188" s="42"/>
      <c r="J188" s="34"/>
      <c r="K188" s="33"/>
    </row>
    <row r="189" spans="1:11">
      <c r="A189" s="329" t="s">
        <v>49</v>
      </c>
      <c r="B189" s="330"/>
      <c r="C189" s="330"/>
      <c r="D189" s="330"/>
      <c r="E189" s="330"/>
      <c r="F189" s="330"/>
      <c r="G189" s="330"/>
      <c r="H189" s="330"/>
      <c r="I189" s="330"/>
      <c r="J189" s="34"/>
      <c r="K189" s="33"/>
    </row>
    <row r="190" spans="1:11">
      <c r="A190" s="89"/>
      <c r="B190" s="34"/>
      <c r="C190" s="34"/>
      <c r="D190" s="34"/>
      <c r="E190" s="34"/>
      <c r="F190" s="113"/>
      <c r="G190" s="34"/>
      <c r="H190" s="34"/>
      <c r="I190" s="34"/>
      <c r="J190" s="34"/>
      <c r="K190" s="33"/>
    </row>
    <row r="191" spans="1:11">
      <c r="A191" s="329" t="s">
        <v>82</v>
      </c>
      <c r="B191" s="326"/>
      <c r="C191" s="326"/>
      <c r="D191" s="326"/>
      <c r="E191" s="326"/>
      <c r="F191" s="326"/>
      <c r="G191" s="326"/>
      <c r="H191" s="326"/>
      <c r="I191" s="326"/>
      <c r="J191" s="34"/>
      <c r="K191" s="33"/>
    </row>
    <row r="192" spans="1:11">
      <c r="A192" s="326"/>
      <c r="B192" s="326"/>
      <c r="C192" s="326"/>
      <c r="D192" s="326"/>
      <c r="E192" s="326"/>
      <c r="F192" s="326"/>
      <c r="G192" s="326"/>
      <c r="H192" s="326"/>
      <c r="I192" s="326"/>
      <c r="J192" s="34"/>
      <c r="K192" s="33"/>
    </row>
    <row r="193" spans="1:13">
      <c r="A193" s="89"/>
      <c r="B193" s="34"/>
      <c r="C193" s="34"/>
      <c r="D193" s="34"/>
      <c r="E193" s="34"/>
      <c r="F193" s="98"/>
      <c r="G193" s="97"/>
      <c r="H193" s="98"/>
      <c r="I193" s="98"/>
      <c r="J193" s="98"/>
      <c r="K193" s="33"/>
    </row>
    <row r="194" spans="1:13">
      <c r="A194" s="340" t="s">
        <v>55</v>
      </c>
      <c r="B194" s="341"/>
      <c r="C194" s="341"/>
      <c r="D194" s="341"/>
      <c r="E194" s="341"/>
      <c r="F194" s="341"/>
      <c r="G194" s="341"/>
      <c r="H194" s="341"/>
      <c r="I194" s="341"/>
      <c r="J194" s="70"/>
      <c r="K194" s="70"/>
      <c r="L194" s="1"/>
      <c r="M194" s="1"/>
    </row>
    <row r="195" spans="1:13">
      <c r="A195" s="341"/>
      <c r="B195" s="341"/>
      <c r="C195" s="341"/>
      <c r="D195" s="341"/>
      <c r="E195" s="341"/>
      <c r="F195" s="341"/>
      <c r="G195" s="341"/>
      <c r="H195" s="341"/>
      <c r="I195" s="341"/>
      <c r="J195" s="70"/>
      <c r="K195" s="70"/>
      <c r="L195" s="1"/>
      <c r="M195" s="1"/>
    </row>
    <row r="196" spans="1:13">
      <c r="A196" s="341"/>
      <c r="B196" s="341"/>
      <c r="C196" s="341"/>
      <c r="D196" s="341"/>
      <c r="E196" s="341"/>
      <c r="F196" s="341"/>
      <c r="G196" s="341"/>
      <c r="H196" s="341"/>
      <c r="I196" s="341"/>
      <c r="J196" s="70"/>
      <c r="K196" s="70"/>
      <c r="L196" s="1"/>
      <c r="M196" s="1"/>
    </row>
    <row r="197" spans="1:13">
      <c r="A197" s="341"/>
      <c r="B197" s="341"/>
      <c r="C197" s="341"/>
      <c r="D197" s="341"/>
      <c r="E197" s="341"/>
      <c r="F197" s="341"/>
      <c r="G197" s="341"/>
      <c r="H197" s="341"/>
      <c r="I197" s="341"/>
      <c r="J197" s="70"/>
      <c r="K197" s="70"/>
      <c r="L197" s="1"/>
      <c r="M197" s="1"/>
    </row>
    <row r="198" spans="1:13">
      <c r="A198" s="341"/>
      <c r="B198" s="341"/>
      <c r="C198" s="341"/>
      <c r="D198" s="341"/>
      <c r="E198" s="341"/>
      <c r="F198" s="341"/>
      <c r="G198" s="341"/>
      <c r="H198" s="341"/>
      <c r="I198" s="341"/>
      <c r="J198" s="70"/>
      <c r="K198" s="70"/>
      <c r="L198" s="1"/>
      <c r="M198" s="1"/>
    </row>
    <row r="199" spans="1:13">
      <c r="A199" s="341"/>
      <c r="B199" s="341"/>
      <c r="C199" s="341"/>
      <c r="D199" s="341"/>
      <c r="E199" s="341"/>
      <c r="F199" s="341"/>
      <c r="G199" s="341"/>
      <c r="H199" s="341"/>
      <c r="I199" s="341"/>
      <c r="J199" s="70"/>
      <c r="K199" s="70"/>
      <c r="L199" s="1"/>
      <c r="M199" s="1"/>
    </row>
    <row r="200" spans="1:13">
      <c r="A200" s="335"/>
      <c r="B200" s="335"/>
      <c r="C200" s="335"/>
      <c r="D200" s="335"/>
      <c r="E200" s="335"/>
      <c r="F200" s="335"/>
      <c r="G200" s="335"/>
      <c r="H200" s="335"/>
      <c r="I200" s="335"/>
      <c r="J200" s="70"/>
      <c r="K200" s="70"/>
      <c r="L200" s="1"/>
      <c r="M200" s="1"/>
    </row>
    <row r="201" spans="1:13">
      <c r="A201" s="153"/>
      <c r="B201" s="153"/>
      <c r="C201" s="153"/>
      <c r="D201" s="153"/>
      <c r="E201" s="153"/>
      <c r="F201" s="153"/>
      <c r="G201" s="153"/>
      <c r="H201" s="153"/>
      <c r="I201" s="153"/>
      <c r="J201" s="70"/>
      <c r="K201" s="70"/>
      <c r="L201" s="1"/>
      <c r="M201" s="1"/>
    </row>
    <row r="202" spans="1:13">
      <c r="A202" s="34"/>
      <c r="B202" s="115"/>
      <c r="C202" s="117"/>
      <c r="D202" s="118"/>
      <c r="E202" s="119"/>
      <c r="F202" s="120"/>
      <c r="G202" s="115"/>
      <c r="H202" s="115"/>
      <c r="I202" s="115"/>
      <c r="J202" s="70"/>
      <c r="K202" s="70"/>
      <c r="L202" s="1"/>
      <c r="M202" s="1"/>
    </row>
    <row r="203" spans="1:13">
      <c r="A203" s="34"/>
      <c r="B203" s="115"/>
      <c r="C203" s="117"/>
      <c r="D203" s="118"/>
      <c r="E203" s="115"/>
      <c r="F203" s="115"/>
      <c r="G203" s="115"/>
      <c r="H203" s="115"/>
      <c r="I203" s="115"/>
      <c r="J203" s="70"/>
      <c r="K203" s="70"/>
      <c r="L203" s="1"/>
      <c r="M203" s="1"/>
    </row>
    <row r="204" spans="1:13">
      <c r="A204" s="34"/>
      <c r="B204" s="115"/>
      <c r="C204" s="117"/>
      <c r="D204" s="118"/>
      <c r="E204" s="121"/>
      <c r="F204" s="115"/>
      <c r="G204" s="115"/>
      <c r="H204" s="115"/>
      <c r="I204" s="115"/>
      <c r="J204" s="70"/>
      <c r="K204" s="70"/>
      <c r="L204" s="1"/>
      <c r="M204" s="1"/>
    </row>
    <row r="205" spans="1:13">
      <c r="A205" s="116"/>
      <c r="B205" s="115"/>
      <c r="C205" s="115"/>
      <c r="D205" s="115"/>
      <c r="E205" s="121"/>
      <c r="F205" s="115"/>
      <c r="G205" s="115"/>
      <c r="H205" s="115"/>
      <c r="I205" s="115"/>
      <c r="J205" s="70"/>
      <c r="K205" s="70"/>
      <c r="L205" s="1"/>
      <c r="M205" s="1"/>
    </row>
    <row r="206" spans="1:13">
      <c r="A206" s="122"/>
      <c r="B206" s="115"/>
      <c r="C206" s="34"/>
      <c r="D206" s="113"/>
      <c r="E206" s="123"/>
      <c r="F206" s="117"/>
      <c r="G206" s="214"/>
      <c r="H206" s="115"/>
      <c r="I206" s="115"/>
      <c r="J206" s="70"/>
      <c r="K206" s="70"/>
      <c r="L206" s="1"/>
      <c r="M206" s="1"/>
    </row>
    <row r="207" spans="1:13">
      <c r="A207" s="115"/>
      <c r="B207" s="115"/>
      <c r="C207" s="115"/>
      <c r="D207" s="113"/>
      <c r="E207" s="115"/>
      <c r="F207" s="115"/>
      <c r="G207" s="115"/>
      <c r="H207" s="115"/>
      <c r="I207" s="115"/>
      <c r="J207" s="70"/>
      <c r="K207" s="70"/>
      <c r="L207" s="1"/>
      <c r="M207" s="1"/>
    </row>
    <row r="208" spans="1:13">
      <c r="A208" s="339"/>
      <c r="B208" s="330"/>
      <c r="C208" s="330"/>
      <c r="D208" s="330"/>
      <c r="E208" s="330"/>
      <c r="F208" s="330"/>
      <c r="G208" s="330"/>
      <c r="H208" s="330"/>
      <c r="I208" s="330"/>
      <c r="J208" s="70"/>
      <c r="K208" s="70"/>
      <c r="L208" s="1"/>
      <c r="M208" s="1"/>
    </row>
    <row r="209" spans="1:13">
      <c r="A209" s="330"/>
      <c r="B209" s="330"/>
      <c r="C209" s="330"/>
      <c r="D209" s="330"/>
      <c r="E209" s="330"/>
      <c r="F209" s="330"/>
      <c r="G209" s="330"/>
      <c r="H209" s="330"/>
      <c r="I209" s="330"/>
      <c r="J209" s="70"/>
      <c r="K209" s="70"/>
      <c r="L209" s="1"/>
      <c r="M209" s="1"/>
    </row>
    <row r="210" spans="1:13">
      <c r="A210" s="115"/>
      <c r="B210" s="115"/>
      <c r="C210" s="115"/>
      <c r="D210" s="115"/>
      <c r="E210" s="115"/>
      <c r="F210" s="115"/>
      <c r="G210" s="115"/>
      <c r="H210" s="115"/>
      <c r="I210" s="115"/>
      <c r="J210" s="70"/>
      <c r="K210" s="70"/>
      <c r="L210" s="1"/>
      <c r="M210" s="1"/>
    </row>
    <row r="211" spans="1:13">
      <c r="A211" s="336"/>
      <c r="B211" s="336"/>
      <c r="C211" s="336"/>
      <c r="D211" s="336"/>
      <c r="E211" s="336"/>
      <c r="F211" s="336"/>
      <c r="G211" s="336"/>
      <c r="H211" s="336"/>
      <c r="I211" s="336"/>
      <c r="J211" s="70"/>
      <c r="K211" s="70"/>
      <c r="L211" s="1"/>
      <c r="M211" s="1"/>
    </row>
    <row r="212" spans="1:13" s="34" customFormat="1"/>
    <row r="213" spans="1:13" s="34" customFormat="1"/>
    <row r="289" s="221" customFormat="1"/>
  </sheetData>
  <scenarios current="0" show="0" sqref="H36:H41">
    <scenario name="Base Case" locked="1" count="13" user="Michael Ehrhardt" comment="Created by Michael C. Ehrhardt on 3/27/01&#10;Modified by Michael C. Ehrhardt on 11/11/2001&#10;Modified by Mike Ehrhardt on 5/22/2009&#10;Modified by Michael Ehrhardt on 5/29/2018">
      <inputCells r="D35" val="Base Case"/>
      <inputCells r="D36" val="200000" numFmtId="164"/>
      <inputCells r="D37" val="10000" numFmtId="164"/>
      <inputCells r="D38" val="30000" numFmtId="164"/>
      <inputCells r="D39" val="4"/>
      <inputCells r="D40" val="25000" numFmtId="6"/>
      <inputCells r="D41" val="0.25" numFmtId="9"/>
      <inputCells r="D42" val="0.1" numFmtId="9"/>
      <inputCells r="D43" val="1000"/>
      <inputCells r="D44" val="200" numFmtId="6"/>
      <inputCells r="D45" val="100" numFmtId="6"/>
      <inputCells r="D46" val="0.12" numFmtId="9"/>
      <inputCells r="D47" val="0.03" numFmtId="9"/>
    </scenario>
    <scenario name="Best Case" locked="1" count="13" user="Michael Ehrhardt" comment="Created by Michael Ehrhardt on 5/29/2018">
      <inputCells r="D35" val="Best Case"/>
      <inputCells r="D36" val="200000" numFmtId="164"/>
      <inputCells r="D37" val="10000" numFmtId="164"/>
      <inputCells r="D38" val="30000" numFmtId="164"/>
      <inputCells r="D39" val="4"/>
      <inputCells r="D40" val="25000" numFmtId="6"/>
      <inputCells r="D41" val="0.25" numFmtId="9"/>
      <inputCells r="D42" val="0.1" numFmtId="9"/>
      <inputCells r="D43" val="1200" numFmtId="3"/>
      <inputCells r="D44" val="240" numFmtId="6"/>
      <inputCells r="D45" val="100" numFmtId="6"/>
      <inputCells r="D46" val="0.12" numFmtId="9"/>
      <inputCells r="D47" val="0.03" numFmtId="9"/>
    </scenario>
    <scenario name="Worst Case" locked="1" count="13" user="Michael Ehrhardt" comment="Created by Michael Ehrhardt on 5/29/2018">
      <inputCells r="D35" val="Worst Case"/>
      <inputCells r="D36" val="200000" numFmtId="164"/>
      <inputCells r="D37" val="10000" numFmtId="164"/>
      <inputCells r="D38" val="30000" numFmtId="164"/>
      <inputCells r="D39" val="4"/>
      <inputCells r="D40" val="25000" numFmtId="6"/>
      <inputCells r="D41" val="0.25" numFmtId="9"/>
      <inputCells r="D42" val="0.1" numFmtId="9"/>
      <inputCells r="D43" val="800" numFmtId="3"/>
      <inputCells r="D44" val="160" numFmtId="6"/>
      <inputCells r="D45" val="100" numFmtId="6"/>
      <inputCells r="D46" val="0.12" numFmtId="9"/>
      <inputCells r="D47" val="0.03" numFmtId="9"/>
    </scenario>
  </scenarios>
  <mergeCells count="28">
    <mergeCell ref="A200:I200"/>
    <mergeCell ref="A211:I211"/>
    <mergeCell ref="A150:I150"/>
    <mergeCell ref="E152:F152"/>
    <mergeCell ref="H152:I152"/>
    <mergeCell ref="A208:I209"/>
    <mergeCell ref="A194:I199"/>
    <mergeCell ref="A129:I131"/>
    <mergeCell ref="A189:I189"/>
    <mergeCell ref="A191:I192"/>
    <mergeCell ref="E144:I144"/>
    <mergeCell ref="A185:I187"/>
    <mergeCell ref="B152:C152"/>
    <mergeCell ref="A146:I148"/>
    <mergeCell ref="A174:I175"/>
    <mergeCell ref="A177:I181"/>
    <mergeCell ref="A183:I183"/>
    <mergeCell ref="A6:I11"/>
    <mergeCell ref="A13:I18"/>
    <mergeCell ref="A20:I20"/>
    <mergeCell ref="A25:I26"/>
    <mergeCell ref="A22:I23"/>
    <mergeCell ref="A28:I29"/>
    <mergeCell ref="A31:I32"/>
    <mergeCell ref="A66:I66"/>
    <mergeCell ref="A87:I88"/>
    <mergeCell ref="A49:I49"/>
    <mergeCell ref="A63:I64"/>
  </mergeCells>
  <phoneticPr fontId="0" type="noConversion"/>
  <pageMargins left="0.75" right="0.75" top="1" bottom="1" header="0.5" footer="0.5"/>
  <pageSetup orientation="portrait" horizontalDpi="200" verticalDpi="200" r:id="rId1"/>
  <headerFooter alignWithMargins="0"/>
  <rowBreaks count="1" manualBreakCount="1">
    <brk id="96" max="8" man="1"/>
  </rowBreaks>
  <drawing r:id="rId2"/>
</worksheet>
</file>

<file path=xl/worksheets/sheet2.xml><?xml version="1.0" encoding="utf-8"?>
<worksheet xmlns="http://schemas.openxmlformats.org/spreadsheetml/2006/main" xmlns:r="http://schemas.openxmlformats.org/officeDocument/2006/relationships">
  <dimension ref="A1:V327"/>
  <sheetViews>
    <sheetView zoomScale="110" zoomScaleNormal="110" workbookViewId="0">
      <selection activeCell="A11" sqref="A11:I15"/>
    </sheetView>
  </sheetViews>
  <sheetFormatPr defaultRowHeight="12.75"/>
  <cols>
    <col min="1" max="1" width="24.7109375" customWidth="1"/>
    <col min="2" max="3" width="9.7109375" customWidth="1"/>
    <col min="4" max="4" width="13.140625" customWidth="1"/>
    <col min="5" max="5" width="12.140625" customWidth="1"/>
    <col min="6" max="6" width="13.28515625" customWidth="1"/>
    <col min="7" max="7" width="9.7109375" customWidth="1"/>
    <col min="8" max="8" width="13.140625" customWidth="1"/>
    <col min="9" max="9" width="12.7109375" customWidth="1"/>
    <col min="10" max="10" width="15.28515625" customWidth="1"/>
  </cols>
  <sheetData>
    <row r="1" spans="1:22">
      <c r="A1" s="124"/>
      <c r="B1" s="124"/>
      <c r="C1" s="124"/>
      <c r="D1" s="124"/>
      <c r="E1" s="124"/>
      <c r="F1" s="125"/>
      <c r="G1" s="125"/>
      <c r="H1" s="125"/>
      <c r="I1" s="126">
        <f ca="1">'Mini Case'!I1</f>
        <v>43921</v>
      </c>
      <c r="J1" s="34"/>
      <c r="K1" s="34"/>
      <c r="L1" s="34"/>
      <c r="M1" s="34"/>
    </row>
    <row r="2" spans="1:22">
      <c r="A2" s="69"/>
      <c r="B2" s="69"/>
      <c r="C2" s="69"/>
      <c r="D2" s="69"/>
      <c r="E2" s="69"/>
      <c r="F2" s="69"/>
      <c r="G2" s="69"/>
      <c r="H2" s="69"/>
      <c r="I2" s="69"/>
      <c r="J2" s="69"/>
      <c r="K2" s="34"/>
      <c r="L2" s="34"/>
      <c r="M2" s="34"/>
      <c r="V2" s="5"/>
    </row>
    <row r="3" spans="1:22" s="5" customFormat="1">
      <c r="A3" s="31"/>
      <c r="B3" s="31"/>
      <c r="C3" s="31"/>
      <c r="D3" s="31"/>
      <c r="E3" s="31"/>
      <c r="F3" s="31"/>
      <c r="G3" s="31"/>
      <c r="H3" s="31"/>
      <c r="I3" s="31"/>
      <c r="J3" s="31"/>
      <c r="K3" s="47"/>
      <c r="L3" s="47"/>
      <c r="M3" s="34"/>
    </row>
    <row r="4" spans="1:22" s="5" customFormat="1" ht="12.75" customHeight="1">
      <c r="A4" s="348" t="s">
        <v>80</v>
      </c>
      <c r="B4" s="349"/>
      <c r="C4" s="349"/>
      <c r="D4" s="349"/>
      <c r="E4" s="349"/>
      <c r="F4" s="349"/>
      <c r="G4" s="349"/>
      <c r="H4" s="349"/>
      <c r="I4" s="350"/>
      <c r="J4" s="31"/>
      <c r="K4" s="47"/>
      <c r="L4" s="47"/>
      <c r="M4" s="34"/>
    </row>
    <row r="5" spans="1:22" s="5" customFormat="1">
      <c r="A5" s="351"/>
      <c r="B5" s="352"/>
      <c r="C5" s="352"/>
      <c r="D5" s="352"/>
      <c r="E5" s="352"/>
      <c r="F5" s="352"/>
      <c r="G5" s="352"/>
      <c r="H5" s="352"/>
      <c r="I5" s="353"/>
      <c r="J5" s="31"/>
      <c r="K5" s="47"/>
      <c r="L5" s="47"/>
      <c r="M5" s="34"/>
    </row>
    <row r="6" spans="1:22" s="5" customFormat="1">
      <c r="A6" s="351"/>
      <c r="B6" s="352"/>
      <c r="C6" s="352"/>
      <c r="D6" s="352"/>
      <c r="E6" s="352"/>
      <c r="F6" s="352"/>
      <c r="G6" s="352"/>
      <c r="H6" s="352"/>
      <c r="I6" s="353"/>
      <c r="J6" s="31"/>
      <c r="K6" s="47"/>
      <c r="L6" s="47"/>
      <c r="M6" s="34"/>
    </row>
    <row r="7" spans="1:22" s="5" customFormat="1">
      <c r="A7" s="351"/>
      <c r="B7" s="352"/>
      <c r="C7" s="352"/>
      <c r="D7" s="352"/>
      <c r="E7" s="352"/>
      <c r="F7" s="352"/>
      <c r="G7" s="352"/>
      <c r="H7" s="352"/>
      <c r="I7" s="353"/>
      <c r="J7" s="31"/>
      <c r="K7" s="47"/>
      <c r="L7" s="47"/>
      <c r="M7" s="34"/>
    </row>
    <row r="8" spans="1:22" s="5" customFormat="1">
      <c r="A8" s="351"/>
      <c r="B8" s="352"/>
      <c r="C8" s="352"/>
      <c r="D8" s="352"/>
      <c r="E8" s="352"/>
      <c r="F8" s="352"/>
      <c r="G8" s="352"/>
      <c r="H8" s="352"/>
      <c r="I8" s="353"/>
      <c r="J8" s="31"/>
      <c r="K8" s="47"/>
      <c r="L8" s="47"/>
      <c r="M8" s="34"/>
    </row>
    <row r="9" spans="1:22" s="5" customFormat="1">
      <c r="A9" s="354"/>
      <c r="B9" s="355"/>
      <c r="C9" s="355"/>
      <c r="D9" s="355"/>
      <c r="E9" s="355"/>
      <c r="F9" s="355"/>
      <c r="G9" s="355"/>
      <c r="H9" s="355"/>
      <c r="I9" s="356"/>
      <c r="J9" s="31"/>
      <c r="K9" s="47"/>
      <c r="L9" s="47"/>
      <c r="M9" s="34"/>
    </row>
    <row r="10" spans="1:22" s="5" customFormat="1">
      <c r="A10" s="27"/>
      <c r="B10" s="27"/>
      <c r="C10" s="27"/>
      <c r="D10" s="27"/>
      <c r="E10" s="27"/>
      <c r="F10" s="27"/>
      <c r="G10" s="27"/>
      <c r="H10" s="27"/>
      <c r="I10" s="27"/>
      <c r="J10" s="31"/>
      <c r="K10" s="47"/>
      <c r="L10" s="47"/>
      <c r="M10" s="34"/>
    </row>
    <row r="11" spans="1:22" s="4" customFormat="1">
      <c r="A11" s="348" t="s">
        <v>84</v>
      </c>
      <c r="B11" s="349"/>
      <c r="C11" s="349"/>
      <c r="D11" s="349"/>
      <c r="E11" s="349"/>
      <c r="F11" s="349"/>
      <c r="G11" s="349"/>
      <c r="H11" s="349"/>
      <c r="I11" s="350"/>
      <c r="J11" s="31"/>
      <c r="K11" s="47"/>
      <c r="L11" s="47"/>
      <c r="M11" s="127"/>
    </row>
    <row r="12" spans="1:22" s="4" customFormat="1">
      <c r="A12" s="351"/>
      <c r="B12" s="352"/>
      <c r="C12" s="352"/>
      <c r="D12" s="352"/>
      <c r="E12" s="352"/>
      <c r="F12" s="352"/>
      <c r="G12" s="352"/>
      <c r="H12" s="352"/>
      <c r="I12" s="353"/>
      <c r="J12" s="31"/>
      <c r="K12" s="47"/>
      <c r="L12"/>
      <c r="M12"/>
      <c r="N12"/>
      <c r="O12"/>
      <c r="P12"/>
      <c r="Q12"/>
      <c r="R12"/>
    </row>
    <row r="13" spans="1:22" s="4" customFormat="1">
      <c r="A13" s="351"/>
      <c r="B13" s="352"/>
      <c r="C13" s="352"/>
      <c r="D13" s="352"/>
      <c r="E13" s="352"/>
      <c r="F13" s="352"/>
      <c r="G13" s="352"/>
      <c r="H13" s="352"/>
      <c r="I13" s="353"/>
      <c r="J13" s="31"/>
      <c r="K13" s="47"/>
      <c r="L13"/>
      <c r="M13"/>
      <c r="N13"/>
      <c r="O13"/>
      <c r="P13"/>
      <c r="Q13"/>
      <c r="R13"/>
    </row>
    <row r="14" spans="1:22" s="4" customFormat="1">
      <c r="A14" s="351"/>
      <c r="B14" s="352"/>
      <c r="C14" s="352"/>
      <c r="D14" s="352"/>
      <c r="E14" s="352"/>
      <c r="F14" s="352"/>
      <c r="G14" s="352"/>
      <c r="H14" s="352"/>
      <c r="I14" s="353"/>
      <c r="J14" s="31"/>
      <c r="K14" s="47"/>
      <c r="L14"/>
      <c r="M14"/>
      <c r="N14"/>
      <c r="O14"/>
      <c r="P14"/>
      <c r="Q14"/>
      <c r="R14"/>
    </row>
    <row r="15" spans="1:22" s="4" customFormat="1">
      <c r="A15" s="354"/>
      <c r="B15" s="355"/>
      <c r="C15" s="355"/>
      <c r="D15" s="355"/>
      <c r="E15" s="355"/>
      <c r="F15" s="355"/>
      <c r="G15" s="355"/>
      <c r="H15" s="355"/>
      <c r="I15" s="356"/>
      <c r="J15" s="31"/>
      <c r="K15" s="47"/>
      <c r="L15"/>
      <c r="M15"/>
      <c r="N15"/>
      <c r="O15"/>
      <c r="P15"/>
      <c r="Q15"/>
      <c r="R15"/>
    </row>
    <row r="16" spans="1:22" s="4" customFormat="1">
      <c r="A16" s="27"/>
      <c r="B16" s="27"/>
      <c r="C16" s="27"/>
      <c r="D16" s="27"/>
      <c r="E16" s="27"/>
      <c r="F16" s="27"/>
      <c r="G16" s="27"/>
      <c r="H16" s="27"/>
      <c r="I16" s="27"/>
      <c r="J16" s="31"/>
      <c r="K16" s="47"/>
      <c r="L16" s="47"/>
      <c r="M16" s="127"/>
    </row>
    <row r="17" spans="1:13" s="4" customFormat="1" ht="12.75" customHeight="1">
      <c r="A17" s="363" t="s">
        <v>116</v>
      </c>
      <c r="B17" s="364"/>
      <c r="C17" s="364"/>
      <c r="D17" s="364"/>
      <c r="E17" s="364"/>
      <c r="F17" s="364"/>
      <c r="G17" s="364"/>
      <c r="H17" s="364"/>
      <c r="I17" s="365"/>
      <c r="J17" s="32"/>
      <c r="K17" s="47"/>
      <c r="L17" s="47"/>
      <c r="M17" s="127"/>
    </row>
    <row r="18" spans="1:13" s="4" customFormat="1">
      <c r="A18" s="366"/>
      <c r="B18" s="367"/>
      <c r="C18" s="367"/>
      <c r="D18" s="367"/>
      <c r="E18" s="367"/>
      <c r="F18" s="367"/>
      <c r="G18" s="367"/>
      <c r="H18" s="367"/>
      <c r="I18" s="368"/>
      <c r="J18" s="32"/>
      <c r="K18" s="47"/>
      <c r="L18" s="47"/>
      <c r="M18" s="127"/>
    </row>
    <row r="19" spans="1:13" s="4" customFormat="1">
      <c r="A19" s="366"/>
      <c r="B19" s="367"/>
      <c r="C19" s="367"/>
      <c r="D19" s="367"/>
      <c r="E19" s="367"/>
      <c r="F19" s="367"/>
      <c r="G19" s="367"/>
      <c r="H19" s="367"/>
      <c r="I19" s="368"/>
      <c r="J19" s="32"/>
      <c r="K19" s="47"/>
      <c r="L19" s="47"/>
      <c r="M19" s="127"/>
    </row>
    <row r="20" spans="1:13" s="4" customFormat="1">
      <c r="A20" s="366"/>
      <c r="B20" s="367"/>
      <c r="C20" s="367"/>
      <c r="D20" s="367"/>
      <c r="E20" s="367"/>
      <c r="F20" s="367"/>
      <c r="G20" s="367"/>
      <c r="H20" s="367"/>
      <c r="I20" s="368"/>
      <c r="J20" s="32"/>
      <c r="K20" s="47"/>
      <c r="L20" s="47"/>
      <c r="M20" s="127"/>
    </row>
    <row r="21" spans="1:13" s="4" customFormat="1">
      <c r="A21" s="366"/>
      <c r="B21" s="367"/>
      <c r="C21" s="367"/>
      <c r="D21" s="367"/>
      <c r="E21" s="367"/>
      <c r="F21" s="367"/>
      <c r="G21" s="367"/>
      <c r="H21" s="367"/>
      <c r="I21" s="368"/>
      <c r="J21" s="32"/>
      <c r="K21" s="47"/>
      <c r="L21" s="47"/>
      <c r="M21" s="127"/>
    </row>
    <row r="22" spans="1:13" s="4" customFormat="1">
      <c r="A22" s="369"/>
      <c r="B22" s="370"/>
      <c r="C22" s="370"/>
      <c r="D22" s="370"/>
      <c r="E22" s="370"/>
      <c r="F22" s="370"/>
      <c r="G22" s="370"/>
      <c r="H22" s="370"/>
      <c r="I22" s="371"/>
      <c r="J22" s="32"/>
      <c r="K22" s="47"/>
      <c r="L22" s="47"/>
      <c r="M22" s="127"/>
    </row>
    <row r="23" spans="1:13" s="4" customFormat="1">
      <c r="A23" s="152"/>
      <c r="B23" s="152"/>
      <c r="C23" s="152"/>
      <c r="D23" s="152"/>
      <c r="E23" s="152"/>
      <c r="F23" s="152"/>
      <c r="G23" s="152"/>
      <c r="H23" s="152"/>
      <c r="I23" s="152"/>
      <c r="J23" s="151"/>
      <c r="K23" s="47"/>
      <c r="L23" s="47"/>
      <c r="M23" s="127"/>
    </row>
    <row r="24" spans="1:13" s="4" customFormat="1">
      <c r="A24" s="152"/>
      <c r="B24" s="152"/>
      <c r="C24" s="152"/>
      <c r="D24" s="152"/>
      <c r="E24" s="152"/>
      <c r="F24" s="152"/>
      <c r="G24" s="152"/>
      <c r="H24" s="152"/>
      <c r="I24" s="152"/>
      <c r="J24" s="151"/>
      <c r="K24" s="47"/>
      <c r="L24" s="47"/>
      <c r="M24" s="127"/>
    </row>
    <row r="25" spans="1:13" s="4" customFormat="1">
      <c r="A25" s="152"/>
      <c r="B25" s="152"/>
      <c r="C25" s="152"/>
      <c r="D25" s="152"/>
      <c r="E25" s="152"/>
      <c r="F25" s="152"/>
      <c r="G25" s="152"/>
      <c r="H25" s="152"/>
      <c r="I25" s="152"/>
      <c r="J25" s="151"/>
      <c r="K25" s="47"/>
      <c r="L25" s="47"/>
      <c r="M25" s="127"/>
    </row>
    <row r="26" spans="1:13" s="4" customFormat="1">
      <c r="A26" s="152"/>
      <c r="B26" s="152"/>
      <c r="C26" s="152"/>
      <c r="D26" s="152"/>
      <c r="E26" s="152"/>
      <c r="F26" s="152"/>
      <c r="G26" s="152"/>
      <c r="H26" s="152"/>
      <c r="I26" s="152"/>
      <c r="J26" s="151"/>
      <c r="K26" s="47"/>
      <c r="L26" s="47"/>
      <c r="M26" s="127"/>
    </row>
    <row r="27" spans="1:13" s="4" customFormat="1">
      <c r="A27" s="152"/>
      <c r="B27" s="152"/>
      <c r="C27" s="152"/>
      <c r="D27" s="152"/>
      <c r="E27" s="152"/>
      <c r="F27" s="152"/>
      <c r="G27" s="152"/>
      <c r="H27" s="152"/>
      <c r="I27" s="152"/>
      <c r="J27" s="151"/>
      <c r="K27" s="47"/>
      <c r="L27" s="47"/>
      <c r="M27" s="127"/>
    </row>
    <row r="28" spans="1:13" s="4" customFormat="1">
      <c r="A28" s="152"/>
      <c r="B28" s="152"/>
      <c r="C28" s="152"/>
      <c r="D28" s="152"/>
      <c r="E28" s="152"/>
      <c r="F28" s="152"/>
      <c r="G28" s="152"/>
      <c r="H28" s="152"/>
      <c r="I28" s="152"/>
      <c r="J28" s="151"/>
      <c r="K28" s="47"/>
      <c r="L28" s="47"/>
      <c r="M28" s="127"/>
    </row>
    <row r="29" spans="1:13" s="4" customFormat="1">
      <c r="A29" s="152"/>
      <c r="B29" s="152"/>
      <c r="C29" s="152"/>
      <c r="D29" s="152"/>
      <c r="E29" s="152"/>
      <c r="F29" s="152"/>
      <c r="G29" s="152"/>
      <c r="H29" s="152"/>
      <c r="I29" s="152"/>
      <c r="J29" s="151"/>
      <c r="K29" s="47"/>
      <c r="L29" s="47"/>
      <c r="M29" s="127"/>
    </row>
    <row r="30" spans="1:13" s="4" customFormat="1">
      <c r="A30" s="27"/>
      <c r="B30" s="27"/>
      <c r="C30" s="27"/>
      <c r="D30" s="27"/>
      <c r="E30" s="27"/>
      <c r="F30" s="27"/>
      <c r="G30" s="27"/>
      <c r="H30" s="27"/>
      <c r="I30" s="27"/>
      <c r="J30" s="31"/>
      <c r="K30" s="47"/>
      <c r="L30" s="47"/>
      <c r="M30" s="127"/>
    </row>
    <row r="31" spans="1:13" s="4" customFormat="1">
      <c r="A31" s="27"/>
      <c r="B31" s="27"/>
      <c r="C31" s="27"/>
      <c r="D31" s="27"/>
      <c r="E31" s="27"/>
      <c r="F31" s="27"/>
      <c r="G31" s="27"/>
      <c r="H31" s="27"/>
      <c r="I31" s="27"/>
      <c r="J31" s="31"/>
      <c r="K31" s="47"/>
      <c r="L31" s="47"/>
      <c r="M31" s="127"/>
    </row>
    <row r="32" spans="1:13">
      <c r="A32" s="3"/>
      <c r="B32" s="3"/>
      <c r="C32" s="3"/>
      <c r="D32" s="3"/>
      <c r="E32" s="3"/>
      <c r="F32" s="3"/>
      <c r="G32" s="3"/>
      <c r="H32" s="3"/>
      <c r="I32" s="3"/>
      <c r="J32" s="33"/>
      <c r="K32" s="33"/>
      <c r="L32" s="34"/>
      <c r="M32" s="34"/>
    </row>
    <row r="33" spans="1:11">
      <c r="A33" s="261"/>
      <c r="B33" s="261"/>
      <c r="C33" s="261"/>
      <c r="D33" s="261"/>
      <c r="E33" s="261"/>
      <c r="F33" s="261"/>
      <c r="G33" s="261"/>
      <c r="H33" s="261"/>
      <c r="I33" s="261"/>
      <c r="J33" s="262"/>
      <c r="K33" s="33"/>
    </row>
    <row r="34" spans="1:11">
      <c r="A34" s="281" t="s">
        <v>1</v>
      </c>
      <c r="B34" s="46"/>
      <c r="C34" s="46"/>
      <c r="D34" s="46"/>
      <c r="E34" s="46"/>
      <c r="F34" s="47"/>
      <c r="G34" s="47"/>
      <c r="H34" s="47"/>
      <c r="I34" s="47"/>
      <c r="J34" s="47"/>
      <c r="K34" s="62"/>
    </row>
    <row r="35" spans="1:11">
      <c r="A35" s="281" t="s">
        <v>115</v>
      </c>
      <c r="B35" s="46"/>
      <c r="C35" s="46"/>
      <c r="D35" s="46" t="s">
        <v>16</v>
      </c>
      <c r="E35" s="46"/>
      <c r="F35" s="46"/>
      <c r="G35" s="47"/>
      <c r="H35" s="47"/>
      <c r="I35" s="47"/>
      <c r="J35" s="47"/>
      <c r="K35" s="62"/>
    </row>
    <row r="36" spans="1:11">
      <c r="A36" s="46" t="s">
        <v>36</v>
      </c>
      <c r="B36" s="46"/>
      <c r="C36" s="47"/>
      <c r="D36" s="49">
        <v>200000</v>
      </c>
      <c r="E36" s="46"/>
      <c r="F36" s="267" t="s">
        <v>111</v>
      </c>
      <c r="G36" s="265" t="s">
        <v>110</v>
      </c>
      <c r="H36" s="266">
        <f ca="1">C141</f>
        <v>-57560.534235169704</v>
      </c>
      <c r="I36" s="47"/>
      <c r="J36" s="47"/>
      <c r="K36" s="62"/>
    </row>
    <row r="37" spans="1:11">
      <c r="A37" s="46" t="s">
        <v>37</v>
      </c>
      <c r="B37" s="46"/>
      <c r="C37" s="47"/>
      <c r="D37" s="49">
        <v>10000</v>
      </c>
      <c r="E37" s="46"/>
      <c r="F37" s="225"/>
      <c r="G37" s="225"/>
      <c r="H37" s="225"/>
      <c r="I37" s="47"/>
      <c r="J37" s="47"/>
      <c r="K37" s="62"/>
    </row>
    <row r="38" spans="1:11">
      <c r="A38" s="46" t="s">
        <v>34</v>
      </c>
      <c r="B38" s="46"/>
      <c r="C38" s="47"/>
      <c r="D38" s="49">
        <v>30000</v>
      </c>
      <c r="E38" s="46"/>
      <c r="F38" s="225"/>
      <c r="G38" s="225"/>
      <c r="H38" s="225"/>
      <c r="I38" s="47"/>
      <c r="J38" s="47"/>
      <c r="K38" s="62"/>
    </row>
    <row r="39" spans="1:11">
      <c r="A39" s="46" t="s">
        <v>2</v>
      </c>
      <c r="B39" s="46"/>
      <c r="C39" s="46"/>
      <c r="D39" s="226">
        <v>4</v>
      </c>
      <c r="E39" s="46"/>
      <c r="F39" s="225"/>
      <c r="G39" s="225"/>
      <c r="H39" s="225"/>
      <c r="I39" s="47"/>
      <c r="J39" s="47"/>
      <c r="K39" s="62"/>
    </row>
    <row r="40" spans="1:11">
      <c r="A40" s="46" t="s">
        <v>3</v>
      </c>
      <c r="B40" s="46"/>
      <c r="C40" s="46"/>
      <c r="D40" s="51">
        <v>25000</v>
      </c>
      <c r="E40" s="46"/>
      <c r="F40" s="225"/>
      <c r="G40" s="225"/>
      <c r="H40" s="225"/>
      <c r="I40" s="47"/>
      <c r="J40" s="47"/>
      <c r="K40" s="62"/>
    </row>
    <row r="41" spans="1:11">
      <c r="A41" s="46" t="s">
        <v>4</v>
      </c>
      <c r="B41" s="46"/>
      <c r="C41" s="46"/>
      <c r="D41" s="227">
        <v>0.25</v>
      </c>
      <c r="E41" s="230"/>
      <c r="F41" s="270"/>
      <c r="G41" s="271" t="s">
        <v>118</v>
      </c>
      <c r="H41" s="272"/>
      <c r="I41" s="47"/>
      <c r="J41" s="47"/>
      <c r="K41" s="62"/>
    </row>
    <row r="42" spans="1:11" ht="37.5" customHeight="1">
      <c r="A42" s="228" t="s">
        <v>5</v>
      </c>
      <c r="B42" s="228"/>
      <c r="C42" s="228"/>
      <c r="D42" s="229">
        <v>0.1</v>
      </c>
      <c r="E42" s="273"/>
      <c r="F42" s="261"/>
      <c r="G42" s="268" t="s">
        <v>79</v>
      </c>
      <c r="H42" s="274" t="s">
        <v>78</v>
      </c>
      <c r="I42" s="47"/>
      <c r="J42" s="46"/>
      <c r="K42" s="62"/>
    </row>
    <row r="43" spans="1:11">
      <c r="A43" s="46" t="s">
        <v>24</v>
      </c>
      <c r="B43" s="46"/>
      <c r="C43" s="46"/>
      <c r="D43" s="282">
        <f ca="1">G43+(H43*NORMSINV(RAND()))</f>
        <v>919.41490048668686</v>
      </c>
      <c r="E43" s="273"/>
      <c r="F43" s="275" t="s">
        <v>119</v>
      </c>
      <c r="G43" s="269">
        <v>1000</v>
      </c>
      <c r="H43" s="276">
        <v>200</v>
      </c>
      <c r="I43" s="47"/>
      <c r="J43" s="46"/>
      <c r="K43" s="62"/>
    </row>
    <row r="44" spans="1:11">
      <c r="A44" s="46" t="s">
        <v>30</v>
      </c>
      <c r="B44" s="46"/>
      <c r="C44" s="46"/>
      <c r="D44" s="283">
        <f ca="1">G44+(H44*NORMSINV(RAND()))</f>
        <v>155.02281008636174</v>
      </c>
      <c r="E44" s="277"/>
      <c r="F44" s="278" t="s">
        <v>120</v>
      </c>
      <c r="G44" s="279">
        <v>200</v>
      </c>
      <c r="H44" s="280">
        <v>30</v>
      </c>
      <c r="I44" s="47"/>
      <c r="J44" s="46"/>
      <c r="K44" s="62"/>
    </row>
    <row r="45" spans="1:11">
      <c r="A45" s="46" t="s">
        <v>31</v>
      </c>
      <c r="B45" s="46"/>
      <c r="C45" s="46"/>
      <c r="D45" s="51">
        <v>100</v>
      </c>
      <c r="E45" s="46"/>
      <c r="F45" s="46"/>
      <c r="G45" s="46"/>
      <c r="H45" s="46"/>
      <c r="I45" s="46"/>
      <c r="J45" s="46"/>
      <c r="K45" s="62"/>
    </row>
    <row r="46" spans="1:11">
      <c r="A46" s="46" t="s">
        <v>50</v>
      </c>
      <c r="B46" s="46"/>
      <c r="C46" s="46"/>
      <c r="D46" s="227">
        <v>0.12</v>
      </c>
      <c r="E46" s="46"/>
      <c r="F46" s="46"/>
      <c r="G46" s="46"/>
      <c r="H46" s="46"/>
      <c r="I46" s="46"/>
      <c r="J46" s="46"/>
      <c r="K46" s="62"/>
    </row>
    <row r="47" spans="1:11">
      <c r="A47" s="46" t="s">
        <v>39</v>
      </c>
      <c r="B47" s="47"/>
      <c r="C47" s="47"/>
      <c r="D47" s="227">
        <v>0.03</v>
      </c>
      <c r="E47" s="46"/>
      <c r="F47" s="46"/>
      <c r="G47" s="46"/>
      <c r="H47" s="46"/>
      <c r="I47" s="51"/>
      <c r="J47" s="46"/>
      <c r="K47" s="62"/>
    </row>
    <row r="48" spans="1:11" ht="27" customHeight="1">
      <c r="A48" s="231"/>
      <c r="B48" s="47"/>
      <c r="C48" s="47"/>
      <c r="D48" s="47"/>
      <c r="E48" s="46"/>
      <c r="F48" s="46"/>
      <c r="G48" s="46"/>
      <c r="H48" s="46"/>
      <c r="I48" s="51"/>
      <c r="J48" s="46"/>
      <c r="K48" s="62"/>
    </row>
    <row r="49" spans="1:11">
      <c r="A49" s="372" t="s">
        <v>46</v>
      </c>
      <c r="B49" s="373"/>
      <c r="C49" s="373"/>
      <c r="D49" s="373"/>
      <c r="E49" s="373"/>
      <c r="F49" s="373"/>
      <c r="G49" s="373"/>
      <c r="H49" s="373"/>
      <c r="I49" s="373"/>
      <c r="J49" s="46"/>
      <c r="K49" s="62"/>
    </row>
    <row r="50" spans="1:11">
      <c r="A50" s="231"/>
      <c r="B50" s="47"/>
      <c r="C50" s="47"/>
      <c r="D50" s="47"/>
      <c r="E50" s="46"/>
      <c r="F50" s="46"/>
      <c r="G50" s="46"/>
      <c r="H50" s="46"/>
      <c r="I50" s="46"/>
      <c r="J50" s="46"/>
      <c r="K50" s="62"/>
    </row>
    <row r="51" spans="1:11">
      <c r="A51" s="223" t="s">
        <v>6</v>
      </c>
      <c r="B51" s="46"/>
      <c r="C51" s="46"/>
      <c r="D51" s="46"/>
      <c r="E51" s="46"/>
      <c r="F51" s="46"/>
      <c r="G51" s="46"/>
      <c r="H51" s="46"/>
      <c r="I51" s="46"/>
      <c r="J51" s="46"/>
      <c r="K51" s="62"/>
    </row>
    <row r="52" spans="1:11">
      <c r="A52" s="223"/>
      <c r="B52" s="46"/>
      <c r="C52" s="46"/>
      <c r="D52" s="46"/>
      <c r="E52" s="46"/>
      <c r="F52" s="46"/>
      <c r="G52" s="46"/>
      <c r="H52" s="46"/>
      <c r="I52" s="46"/>
      <c r="J52" s="46"/>
      <c r="K52" s="62"/>
    </row>
    <row r="53" spans="1:11">
      <c r="A53" s="224" t="s">
        <v>47</v>
      </c>
      <c r="B53" s="46"/>
      <c r="C53" s="46"/>
      <c r="D53" s="46"/>
      <c r="E53" s="46"/>
      <c r="F53" s="46"/>
      <c r="G53" s="46"/>
      <c r="H53" s="46"/>
      <c r="I53" s="46"/>
      <c r="J53" s="46"/>
      <c r="K53" s="62"/>
    </row>
    <row r="54" spans="1:11">
      <c r="A54" s="224" t="s">
        <v>35</v>
      </c>
      <c r="B54" s="46"/>
      <c r="C54" s="51">
        <f>D36+D37+D38</f>
        <v>240000</v>
      </c>
      <c r="D54" s="47"/>
      <c r="E54" s="46"/>
      <c r="F54" s="46"/>
      <c r="G54" s="46"/>
      <c r="H54" s="46"/>
      <c r="I54" s="46"/>
      <c r="J54" s="46"/>
      <c r="K54" s="62"/>
    </row>
    <row r="55" spans="1:11" ht="38.25" customHeight="1">
      <c r="A55" s="223"/>
      <c r="B55" s="46"/>
      <c r="C55" s="46"/>
      <c r="D55" s="46"/>
      <c r="E55" s="46"/>
      <c r="F55" s="46"/>
      <c r="G55" s="46"/>
      <c r="H55" s="46"/>
      <c r="I55" s="46"/>
      <c r="J55" s="46"/>
      <c r="K55" s="62"/>
    </row>
    <row r="56" spans="1:11" ht="13.5" thickBot="1">
      <c r="A56" s="232"/>
      <c r="B56" s="225"/>
      <c r="C56" s="225"/>
      <c r="D56" s="177"/>
      <c r="E56" s="233" t="s">
        <v>9</v>
      </c>
      <c r="F56" s="233" t="s">
        <v>26</v>
      </c>
      <c r="G56" s="233" t="s">
        <v>27</v>
      </c>
      <c r="H56" s="233" t="s">
        <v>11</v>
      </c>
      <c r="I56" s="46"/>
      <c r="J56" s="46"/>
      <c r="K56" s="62"/>
    </row>
    <row r="57" spans="1:11">
      <c r="A57" s="234" t="s">
        <v>7</v>
      </c>
      <c r="B57" s="225"/>
      <c r="C57" s="225"/>
      <c r="D57" s="225"/>
      <c r="E57" s="284">
        <f>$C$54</f>
        <v>240000</v>
      </c>
      <c r="F57" s="284"/>
      <c r="G57" s="284"/>
      <c r="H57" s="284"/>
      <c r="I57" s="46"/>
      <c r="J57" s="46"/>
      <c r="K57" s="62"/>
    </row>
    <row r="58" spans="1:11">
      <c r="A58" s="234" t="s">
        <v>100</v>
      </c>
      <c r="B58" s="225"/>
      <c r="C58" s="225"/>
      <c r="D58" s="225"/>
      <c r="E58" s="285">
        <v>0.33329999999999999</v>
      </c>
      <c r="F58" s="285">
        <v>0.44450000000000001</v>
      </c>
      <c r="G58" s="285">
        <v>0.14810000000000001</v>
      </c>
      <c r="H58" s="285">
        <v>7.4099999999999999E-2</v>
      </c>
      <c r="I58" s="46"/>
      <c r="J58" s="46"/>
      <c r="K58" s="62"/>
    </row>
    <row r="59" spans="1:11">
      <c r="A59" s="232"/>
      <c r="B59" s="225"/>
      <c r="C59" s="225"/>
      <c r="D59" s="225"/>
      <c r="E59" s="288"/>
      <c r="F59" s="288"/>
      <c r="G59" s="288"/>
      <c r="H59" s="288"/>
      <c r="I59" s="225"/>
      <c r="J59" s="46"/>
      <c r="K59" s="62"/>
    </row>
    <row r="60" spans="1:11">
      <c r="A60" s="234" t="s">
        <v>101</v>
      </c>
      <c r="B60" s="225"/>
      <c r="C60" s="225"/>
      <c r="D60" s="225"/>
      <c r="E60" s="284">
        <f>E58*$E$57</f>
        <v>79992</v>
      </c>
      <c r="F60" s="284">
        <f t="shared" ref="F60:H60" si="0">F58*$E$57</f>
        <v>106680</v>
      </c>
      <c r="G60" s="284">
        <f t="shared" si="0"/>
        <v>35544</v>
      </c>
      <c r="H60" s="284">
        <f t="shared" si="0"/>
        <v>17784</v>
      </c>
      <c r="I60" s="46"/>
      <c r="J60" s="46"/>
      <c r="K60" s="62"/>
    </row>
    <row r="61" spans="1:11">
      <c r="A61" s="234" t="s">
        <v>102</v>
      </c>
      <c r="B61" s="225"/>
      <c r="C61" s="225"/>
      <c r="D61" s="225"/>
      <c r="E61" s="284">
        <f>E57-E60</f>
        <v>160008</v>
      </c>
      <c r="F61" s="284">
        <f>E61-F60</f>
        <v>53328</v>
      </c>
      <c r="G61" s="284">
        <f t="shared" ref="G61:H61" si="1">F61-G60</f>
        <v>17784</v>
      </c>
      <c r="H61" s="284">
        <f t="shared" si="1"/>
        <v>0</v>
      </c>
      <c r="I61" s="46"/>
      <c r="J61" s="46"/>
      <c r="K61" s="62"/>
    </row>
    <row r="62" spans="1:11">
      <c r="A62" s="224"/>
      <c r="B62" s="46"/>
      <c r="C62" s="46"/>
      <c r="D62" s="46"/>
      <c r="E62" s="235"/>
      <c r="F62" s="46"/>
      <c r="G62" s="46"/>
      <c r="H62" s="46"/>
      <c r="I62" s="46"/>
      <c r="J62" s="46"/>
      <c r="K62" s="262"/>
    </row>
    <row r="63" spans="1:11">
      <c r="A63" s="360" t="s">
        <v>81</v>
      </c>
      <c r="B63" s="325"/>
      <c r="C63" s="325"/>
      <c r="D63" s="325"/>
      <c r="E63" s="325"/>
      <c r="F63" s="325"/>
      <c r="G63" s="325"/>
      <c r="H63" s="325"/>
      <c r="I63" s="325"/>
      <c r="J63" s="46"/>
      <c r="K63" s="62"/>
    </row>
    <row r="64" spans="1:11">
      <c r="A64" s="360"/>
      <c r="B64" s="325"/>
      <c r="C64" s="325"/>
      <c r="D64" s="325"/>
      <c r="E64" s="325"/>
      <c r="F64" s="325"/>
      <c r="G64" s="325"/>
      <c r="H64" s="325"/>
      <c r="I64" s="325"/>
      <c r="J64" s="46"/>
      <c r="K64" s="62"/>
    </row>
    <row r="65" spans="1:11">
      <c r="A65" s="224"/>
      <c r="B65" s="46"/>
      <c r="C65" s="46"/>
      <c r="D65" s="46"/>
      <c r="E65" s="46"/>
      <c r="F65" s="46"/>
      <c r="G65" s="46"/>
      <c r="H65" s="46"/>
      <c r="I65" s="46"/>
      <c r="J65" s="46"/>
      <c r="K65" s="62"/>
    </row>
    <row r="66" spans="1:11">
      <c r="A66" s="360" t="s">
        <v>92</v>
      </c>
      <c r="B66" s="325"/>
      <c r="C66" s="325"/>
      <c r="D66" s="325"/>
      <c r="E66" s="325"/>
      <c r="F66" s="325"/>
      <c r="G66" s="325"/>
      <c r="H66" s="325"/>
      <c r="I66" s="325"/>
      <c r="J66" s="46"/>
      <c r="K66" s="62"/>
    </row>
    <row r="67" spans="1:11">
      <c r="A67" s="224"/>
      <c r="B67" s="46"/>
      <c r="C67" s="46"/>
      <c r="D67" s="46"/>
      <c r="E67" s="46"/>
      <c r="F67" s="46"/>
      <c r="G67" s="46"/>
      <c r="H67" s="46"/>
      <c r="I67" s="46"/>
      <c r="J67" s="46"/>
      <c r="K67" s="62"/>
    </row>
    <row r="68" spans="1:11">
      <c r="A68" s="223" t="s">
        <v>38</v>
      </c>
      <c r="B68" s="46"/>
      <c r="C68" s="46"/>
      <c r="D68" s="46"/>
      <c r="E68" s="46"/>
      <c r="F68" s="46"/>
      <c r="G68" s="46"/>
      <c r="H68" s="46"/>
      <c r="I68" s="46"/>
      <c r="J68" s="46"/>
      <c r="K68" s="62"/>
    </row>
    <row r="69" spans="1:11" ht="13.5" thickBot="1">
      <c r="A69" s="224"/>
      <c r="B69" s="46"/>
      <c r="C69" s="47"/>
      <c r="D69" s="47"/>
      <c r="E69" s="233" t="s">
        <v>9</v>
      </c>
      <c r="F69" s="233" t="s">
        <v>26</v>
      </c>
      <c r="G69" s="233" t="s">
        <v>27</v>
      </c>
      <c r="H69" s="233" t="s">
        <v>11</v>
      </c>
      <c r="I69" s="46"/>
      <c r="J69" s="46"/>
      <c r="K69" s="62"/>
    </row>
    <row r="70" spans="1:11">
      <c r="A70" s="224" t="s">
        <v>18</v>
      </c>
      <c r="B70" s="46"/>
      <c r="C70" s="47"/>
      <c r="D70" s="47"/>
      <c r="E70" s="236">
        <f ca="1">$D$43</f>
        <v>919.41490048668686</v>
      </c>
      <c r="F70" s="236">
        <f ca="1">$D$43</f>
        <v>919.41490048668686</v>
      </c>
      <c r="G70" s="236">
        <f ca="1">$D$43</f>
        <v>919.41490048668686</v>
      </c>
      <c r="H70" s="236">
        <f ca="1">$D$43</f>
        <v>919.41490048668686</v>
      </c>
      <c r="I70" s="46"/>
      <c r="J70" s="46"/>
      <c r="K70" s="62"/>
    </row>
    <row r="71" spans="1:11">
      <c r="A71" s="224" t="s">
        <v>32</v>
      </c>
      <c r="B71" s="46"/>
      <c r="C71" s="47"/>
      <c r="D71" s="47"/>
      <c r="E71" s="237">
        <f ca="1">D44</f>
        <v>155.02281008636174</v>
      </c>
      <c r="F71" s="237">
        <f t="shared" ref="F71:H72" ca="1" si="2">E71*(1+$D$47)</f>
        <v>159.67349438895261</v>
      </c>
      <c r="G71" s="237">
        <f t="shared" ca="1" si="2"/>
        <v>164.46369922062118</v>
      </c>
      <c r="H71" s="237">
        <f t="shared" ca="1" si="2"/>
        <v>169.39761019723983</v>
      </c>
      <c r="I71" s="46"/>
      <c r="J71" s="46"/>
      <c r="K71" s="62"/>
    </row>
    <row r="72" spans="1:11">
      <c r="A72" s="224" t="s">
        <v>33</v>
      </c>
      <c r="B72" s="46"/>
      <c r="C72" s="47"/>
      <c r="D72" s="47"/>
      <c r="E72" s="237">
        <f>D45</f>
        <v>100</v>
      </c>
      <c r="F72" s="237">
        <f t="shared" si="2"/>
        <v>103</v>
      </c>
      <c r="G72" s="237">
        <f t="shared" si="2"/>
        <v>106.09</v>
      </c>
      <c r="H72" s="237">
        <f t="shared" si="2"/>
        <v>109.2727</v>
      </c>
      <c r="I72" s="46"/>
      <c r="J72" s="46"/>
      <c r="K72" s="62"/>
    </row>
    <row r="73" spans="1:11">
      <c r="A73" s="224"/>
      <c r="B73" s="46"/>
      <c r="C73" s="47"/>
      <c r="D73" s="47"/>
      <c r="E73" s="238"/>
      <c r="F73" s="238"/>
      <c r="G73" s="238"/>
      <c r="H73" s="238"/>
      <c r="I73" s="46"/>
      <c r="J73" s="46"/>
      <c r="K73" s="62"/>
    </row>
    <row r="74" spans="1:11">
      <c r="A74" s="224" t="s">
        <v>28</v>
      </c>
      <c r="B74" s="46"/>
      <c r="C74" s="47"/>
      <c r="D74" s="47"/>
      <c r="E74" s="237">
        <f ca="1">E70*E71</f>
        <v>142530.28150871885</v>
      </c>
      <c r="F74" s="237">
        <f ca="1">F70*F71</f>
        <v>146806.18995398041</v>
      </c>
      <c r="G74" s="237">
        <f ca="1">G70*G71</f>
        <v>151210.37565259982</v>
      </c>
      <c r="H74" s="237">
        <f ca="1">H70*H71</f>
        <v>155746.68692217782</v>
      </c>
      <c r="I74" s="46"/>
      <c r="J74" s="46"/>
      <c r="K74" s="62"/>
    </row>
    <row r="75" spans="1:11">
      <c r="A75" s="224" t="s">
        <v>29</v>
      </c>
      <c r="B75" s="46"/>
      <c r="C75" s="47"/>
      <c r="D75" s="47"/>
      <c r="E75" s="237">
        <f ca="1">E70*E72</f>
        <v>91941.490048668682</v>
      </c>
      <c r="F75" s="237">
        <f ca="1">F70*F72</f>
        <v>94699.734750128744</v>
      </c>
      <c r="G75" s="237">
        <f ca="1">G70*G72</f>
        <v>97540.726792632617</v>
      </c>
      <c r="H75" s="237">
        <f ca="1">H70*H72</f>
        <v>100466.94859641159</v>
      </c>
      <c r="I75" s="46"/>
      <c r="J75" s="46"/>
      <c r="K75" s="62"/>
    </row>
    <row r="76" spans="1:11">
      <c r="A76" s="224" t="s">
        <v>10</v>
      </c>
      <c r="B76" s="46"/>
      <c r="C76" s="47"/>
      <c r="D76" s="47"/>
      <c r="E76" s="239">
        <f>E60</f>
        <v>79992</v>
      </c>
      <c r="F76" s="239">
        <f t="shared" ref="F76:H76" si="3">F60</f>
        <v>106680</v>
      </c>
      <c r="G76" s="239">
        <f t="shared" si="3"/>
        <v>35544</v>
      </c>
      <c r="H76" s="239">
        <f t="shared" si="3"/>
        <v>17784</v>
      </c>
      <c r="I76" s="46"/>
      <c r="J76" s="46"/>
      <c r="K76" s="62"/>
    </row>
    <row r="77" spans="1:11">
      <c r="A77" s="224" t="s">
        <v>40</v>
      </c>
      <c r="B77" s="46"/>
      <c r="C77" s="47"/>
      <c r="D77" s="47"/>
      <c r="E77" s="237">
        <f ca="1">E74-E75-E76</f>
        <v>-29403.208539949832</v>
      </c>
      <c r="F77" s="237">
        <f ca="1">F74-F75-F76</f>
        <v>-54573.54479614833</v>
      </c>
      <c r="G77" s="237">
        <f ca="1">G74-G75-G76</f>
        <v>18125.648859967201</v>
      </c>
      <c r="H77" s="237">
        <f ca="1">H74-H75-H76</f>
        <v>37495.73832576623</v>
      </c>
      <c r="I77" s="46"/>
      <c r="J77" s="46"/>
      <c r="K77" s="62"/>
    </row>
    <row r="78" spans="1:11">
      <c r="A78" s="224" t="s">
        <v>90</v>
      </c>
      <c r="B78" s="46"/>
      <c r="C78" s="47"/>
      <c r="D78" s="47"/>
      <c r="E78" s="239">
        <f ca="1">E77*$D$41</f>
        <v>-7350.802134987458</v>
      </c>
      <c r="F78" s="239">
        <f ca="1">F77*$D$41</f>
        <v>-13643.386199037082</v>
      </c>
      <c r="G78" s="239">
        <f ca="1">G77*$D$41</f>
        <v>4531.4122149918003</v>
      </c>
      <c r="H78" s="239">
        <f ca="1">H77*D41</f>
        <v>9373.9345814415574</v>
      </c>
      <c r="I78" s="46"/>
      <c r="J78" s="46"/>
      <c r="K78" s="62"/>
    </row>
    <row r="79" spans="1:11">
      <c r="A79" s="224" t="s">
        <v>91</v>
      </c>
      <c r="B79" s="46"/>
      <c r="C79" s="47"/>
      <c r="D79" s="47"/>
      <c r="E79" s="237">
        <f ca="1">E77-E78</f>
        <v>-22052.406404962374</v>
      </c>
      <c r="F79" s="237">
        <f ca="1">F77-F78</f>
        <v>-40930.158597111251</v>
      </c>
      <c r="G79" s="237">
        <f ca="1">G77-G78</f>
        <v>13594.236644975401</v>
      </c>
      <c r="H79" s="237">
        <f ca="1">H77-H78</f>
        <v>28121.803744324672</v>
      </c>
      <c r="I79" s="46"/>
      <c r="J79" s="46"/>
      <c r="K79" s="62"/>
    </row>
    <row r="80" spans="1:11">
      <c r="A80" s="224"/>
      <c r="B80" s="46"/>
      <c r="C80" s="47"/>
      <c r="D80" s="47"/>
      <c r="E80" s="237"/>
      <c r="F80" s="237"/>
      <c r="G80" s="237"/>
      <c r="H80" s="237"/>
      <c r="I80" s="46"/>
      <c r="J80" s="46"/>
      <c r="K80" s="62"/>
    </row>
    <row r="81" spans="1:11">
      <c r="A81" s="224"/>
      <c r="B81" s="46"/>
      <c r="C81" s="47"/>
      <c r="D81" s="47"/>
      <c r="E81" s="237"/>
      <c r="F81" s="237"/>
      <c r="G81" s="237"/>
      <c r="H81" s="237"/>
      <c r="I81" s="46"/>
      <c r="J81" s="46"/>
      <c r="K81" s="62"/>
    </row>
    <row r="82" spans="1:11">
      <c r="A82" s="224" t="str">
        <f>A79</f>
        <v>Net operating profit after taxes (NOPAT)</v>
      </c>
      <c r="B82" s="46"/>
      <c r="C82" s="47"/>
      <c r="D82" s="47"/>
      <c r="E82" s="237">
        <f ca="1">E79</f>
        <v>-22052.406404962374</v>
      </c>
      <c r="F82" s="237">
        <f t="shared" ref="F82:H82" ca="1" si="4">F79</f>
        <v>-40930.158597111251</v>
      </c>
      <c r="G82" s="237">
        <f t="shared" ca="1" si="4"/>
        <v>13594.236644975401</v>
      </c>
      <c r="H82" s="237">
        <f t="shared" ca="1" si="4"/>
        <v>28121.803744324672</v>
      </c>
      <c r="I82" s="46"/>
      <c r="J82" s="46"/>
      <c r="K82" s="62"/>
    </row>
    <row r="83" spans="1:11">
      <c r="A83" s="240" t="s">
        <v>105</v>
      </c>
      <c r="B83" s="46"/>
      <c r="C83" s="47"/>
      <c r="D83" s="47"/>
      <c r="E83" s="239">
        <f>E76</f>
        <v>79992</v>
      </c>
      <c r="F83" s="239">
        <f t="shared" ref="F83:H83" si="5">F76</f>
        <v>106680</v>
      </c>
      <c r="G83" s="239">
        <f t="shared" si="5"/>
        <v>35544</v>
      </c>
      <c r="H83" s="239">
        <f t="shared" si="5"/>
        <v>17784</v>
      </c>
      <c r="I83" s="46"/>
      <c r="J83" s="46"/>
      <c r="K83" s="62"/>
    </row>
    <row r="84" spans="1:11">
      <c r="A84" s="224" t="s">
        <v>106</v>
      </c>
      <c r="B84" s="46"/>
      <c r="C84" s="47"/>
      <c r="D84" s="47"/>
      <c r="E84" s="237">
        <f ca="1">E79+E83</f>
        <v>57939.59359503763</v>
      </c>
      <c r="F84" s="237">
        <f t="shared" ref="F84:H84" ca="1" si="6">F79+F83</f>
        <v>65749.841402888749</v>
      </c>
      <c r="G84" s="237">
        <f t="shared" ca="1" si="6"/>
        <v>49138.236644975404</v>
      </c>
      <c r="H84" s="237">
        <f t="shared" ca="1" si="6"/>
        <v>45905.803744324672</v>
      </c>
      <c r="I84" s="46"/>
      <c r="J84" s="46"/>
      <c r="K84" s="62"/>
    </row>
    <row r="85" spans="1:11">
      <c r="A85" s="224"/>
      <c r="B85" s="46"/>
      <c r="C85" s="47"/>
      <c r="D85" s="47"/>
      <c r="E85" s="241"/>
      <c r="F85" s="241"/>
      <c r="G85" s="241"/>
      <c r="H85" s="241"/>
      <c r="I85" s="46"/>
      <c r="J85" s="46"/>
      <c r="K85" s="62"/>
    </row>
    <row r="86" spans="1:11">
      <c r="A86" s="224"/>
      <c r="B86" s="46"/>
      <c r="C86" s="46"/>
      <c r="D86" s="46"/>
      <c r="E86" s="46"/>
      <c r="F86" s="46"/>
      <c r="G86" s="46"/>
      <c r="H86" s="46"/>
      <c r="I86" s="46"/>
      <c r="J86" s="46"/>
      <c r="K86" s="62"/>
    </row>
    <row r="87" spans="1:11">
      <c r="A87" s="360" t="s">
        <v>94</v>
      </c>
      <c r="B87" s="325"/>
      <c r="C87" s="325"/>
      <c r="D87" s="325"/>
      <c r="E87" s="325"/>
      <c r="F87" s="325"/>
      <c r="G87" s="325"/>
      <c r="H87" s="325"/>
      <c r="I87" s="325"/>
      <c r="J87" s="46"/>
      <c r="K87" s="62"/>
    </row>
    <row r="88" spans="1:11">
      <c r="A88" s="360"/>
      <c r="B88" s="325"/>
      <c r="C88" s="325"/>
      <c r="D88" s="325"/>
      <c r="E88" s="325"/>
      <c r="F88" s="325"/>
      <c r="G88" s="325"/>
      <c r="H88" s="325"/>
      <c r="I88" s="325"/>
      <c r="J88" s="46"/>
      <c r="K88" s="62"/>
    </row>
    <row r="89" spans="1:11">
      <c r="A89" s="224"/>
      <c r="B89" s="46"/>
      <c r="C89" s="46"/>
      <c r="D89" s="46"/>
      <c r="E89" s="46"/>
      <c r="F89" s="46"/>
      <c r="G89" s="46"/>
      <c r="H89" s="46"/>
      <c r="I89" s="46"/>
      <c r="J89" s="46"/>
      <c r="K89" s="62"/>
    </row>
    <row r="90" spans="1:11">
      <c r="A90" s="223" t="s">
        <v>51</v>
      </c>
      <c r="B90" s="46"/>
      <c r="C90" s="46"/>
      <c r="D90" s="46"/>
      <c r="E90" s="46"/>
      <c r="F90" s="46"/>
      <c r="G90" s="46"/>
      <c r="H90" s="46"/>
      <c r="I90" s="46"/>
      <c r="J90" s="46"/>
      <c r="K90" s="62"/>
    </row>
    <row r="91" spans="1:11">
      <c r="A91" s="224"/>
      <c r="B91" s="46"/>
      <c r="C91" s="46"/>
      <c r="D91" s="46"/>
      <c r="E91" s="46"/>
      <c r="F91" s="46"/>
      <c r="G91" s="46"/>
      <c r="H91" s="46"/>
      <c r="I91" s="46"/>
      <c r="J91" s="46"/>
      <c r="K91" s="62"/>
    </row>
    <row r="92" spans="1:11" ht="24.75" customHeight="1" thickBot="1">
      <c r="A92" s="224"/>
      <c r="B92" s="46"/>
      <c r="C92" s="47"/>
      <c r="D92" s="242" t="s">
        <v>41</v>
      </c>
      <c r="E92" s="233" t="s">
        <v>9</v>
      </c>
      <c r="F92" s="233" t="s">
        <v>26</v>
      </c>
      <c r="G92" s="233" t="s">
        <v>27</v>
      </c>
      <c r="H92" s="233" t="s">
        <v>11</v>
      </c>
      <c r="I92" s="46"/>
      <c r="J92" s="46"/>
      <c r="K92" s="62"/>
    </row>
    <row r="93" spans="1:11">
      <c r="A93" s="224" t="s">
        <v>28</v>
      </c>
      <c r="B93" s="46"/>
      <c r="C93" s="47"/>
      <c r="D93" s="92"/>
      <c r="E93" s="92">
        <f ca="1">E74</f>
        <v>142530.28150871885</v>
      </c>
      <c r="F93" s="92">
        <f ca="1">F74</f>
        <v>146806.18995398041</v>
      </c>
      <c r="G93" s="92">
        <f ca="1">G74</f>
        <v>151210.37565259982</v>
      </c>
      <c r="H93" s="92">
        <f ca="1">H74</f>
        <v>155746.68692217782</v>
      </c>
      <c r="I93" s="46"/>
      <c r="J93" s="46"/>
      <c r="K93" s="62"/>
    </row>
    <row r="94" spans="1:11">
      <c r="A94" s="224" t="s">
        <v>93</v>
      </c>
      <c r="B94" s="46"/>
      <c r="C94" s="47"/>
      <c r="D94" s="92">
        <f ca="1">ROUND($D$46*E93,0)</f>
        <v>17104</v>
      </c>
      <c r="E94" s="92">
        <f ca="1">ROUND($D$46*F93,0)</f>
        <v>17617</v>
      </c>
      <c r="F94" s="92">
        <f ca="1">ROUND($D$46*G93,0)</f>
        <v>18145</v>
      </c>
      <c r="G94" s="92">
        <f ca="1">ROUND($D$46*H93,0)</f>
        <v>18690</v>
      </c>
      <c r="H94" s="92">
        <v>0</v>
      </c>
      <c r="I94" s="46"/>
      <c r="J94" s="46"/>
      <c r="K94" s="62"/>
    </row>
    <row r="95" spans="1:11">
      <c r="A95" s="224" t="s">
        <v>42</v>
      </c>
      <c r="B95" s="46"/>
      <c r="C95" s="46"/>
      <c r="D95" s="92">
        <f ca="1">-D94</f>
        <v>-17104</v>
      </c>
      <c r="E95" s="92">
        <f ca="1">-(E94-D94)</f>
        <v>-513</v>
      </c>
      <c r="F95" s="92">
        <f ca="1">-(F94-E94)</f>
        <v>-528</v>
      </c>
      <c r="G95" s="92">
        <f ca="1">-(G94-F94)</f>
        <v>-545</v>
      </c>
      <c r="H95" s="92">
        <f ca="1">-(H94-G94)</f>
        <v>18690</v>
      </c>
      <c r="I95" s="46"/>
      <c r="J95" s="46"/>
      <c r="K95" s="62"/>
    </row>
    <row r="96" spans="1:11">
      <c r="A96" s="224"/>
      <c r="B96" s="46"/>
      <c r="C96" s="46"/>
      <c r="D96" s="46"/>
      <c r="E96" s="46"/>
      <c r="F96" s="46"/>
      <c r="G96" s="46"/>
      <c r="H96" s="46"/>
      <c r="I96" s="46"/>
      <c r="J96" s="46"/>
      <c r="K96" s="62"/>
    </row>
    <row r="97" spans="1:11">
      <c r="A97" s="223" t="s">
        <v>44</v>
      </c>
      <c r="B97" s="46"/>
      <c r="C97" s="46"/>
      <c r="D97" s="46"/>
      <c r="E97" s="46"/>
      <c r="F97" s="46"/>
      <c r="G97" s="46"/>
      <c r="H97" s="46"/>
      <c r="I97" s="46"/>
      <c r="J97" s="46"/>
      <c r="K97" s="62"/>
    </row>
    <row r="98" spans="1:11">
      <c r="A98" s="223" t="s">
        <v>43</v>
      </c>
      <c r="B98" s="46"/>
      <c r="C98" s="46"/>
      <c r="D98" s="46"/>
      <c r="E98" s="46"/>
      <c r="F98" s="225"/>
      <c r="G98" s="225"/>
      <c r="H98" s="46"/>
      <c r="I98" s="46"/>
      <c r="J98" s="46"/>
      <c r="K98" s="62"/>
    </row>
    <row r="99" spans="1:11">
      <c r="A99" s="224"/>
      <c r="B99" s="46"/>
      <c r="C99" s="46"/>
      <c r="D99" s="243"/>
      <c r="E99" s="46"/>
      <c r="F99" s="225"/>
      <c r="G99" s="225"/>
      <c r="H99" s="46"/>
      <c r="I99" s="46"/>
      <c r="J99" s="46"/>
      <c r="K99" s="62"/>
    </row>
    <row r="100" spans="1:11">
      <c r="A100" s="224" t="s">
        <v>95</v>
      </c>
      <c r="B100" s="46"/>
      <c r="C100" s="46"/>
      <c r="D100" s="244">
        <f>D40</f>
        <v>25000</v>
      </c>
      <c r="E100" s="46"/>
      <c r="F100" s="225"/>
      <c r="G100" s="225"/>
      <c r="H100" s="46"/>
      <c r="I100" s="46"/>
      <c r="J100" s="46"/>
      <c r="K100" s="62"/>
    </row>
    <row r="101" spans="1:11">
      <c r="A101" s="224" t="s">
        <v>96</v>
      </c>
      <c r="B101" s="47"/>
      <c r="C101" s="47"/>
      <c r="D101" s="245">
        <f>H61</f>
        <v>0</v>
      </c>
      <c r="E101" s="46"/>
      <c r="F101" s="225"/>
      <c r="G101" s="225"/>
      <c r="H101" s="46"/>
      <c r="I101" s="46"/>
      <c r="J101" s="46"/>
      <c r="K101" s="62"/>
    </row>
    <row r="102" spans="1:11">
      <c r="A102" s="224" t="s">
        <v>97</v>
      </c>
      <c r="B102" s="47"/>
      <c r="C102" s="47"/>
      <c r="D102" s="244">
        <f>D100-D101</f>
        <v>25000</v>
      </c>
      <c r="E102" s="46"/>
      <c r="F102" s="225"/>
      <c r="G102" s="225"/>
      <c r="H102" s="46"/>
      <c r="I102" s="46"/>
      <c r="J102" s="46"/>
      <c r="K102" s="62"/>
    </row>
    <row r="103" spans="1:11">
      <c r="A103" s="224" t="s">
        <v>98</v>
      </c>
      <c r="B103" s="46"/>
      <c r="C103" s="46"/>
      <c r="D103" s="244">
        <f>$D$41*D102</f>
        <v>6250</v>
      </c>
      <c r="E103" s="46"/>
      <c r="F103" s="225"/>
      <c r="G103" s="225"/>
      <c r="H103" s="46"/>
      <c r="I103" s="46"/>
      <c r="J103" s="46"/>
      <c r="K103" s="62"/>
    </row>
    <row r="104" spans="1:11">
      <c r="A104" s="224"/>
      <c r="B104" s="46"/>
      <c r="C104" s="46"/>
      <c r="D104" s="244"/>
      <c r="E104" s="46"/>
      <c r="F104" s="225"/>
      <c r="G104" s="225"/>
      <c r="H104" s="46"/>
      <c r="I104" s="46"/>
      <c r="J104" s="46"/>
      <c r="K104" s="62"/>
    </row>
    <row r="105" spans="1:11" ht="13.5" thickBot="1">
      <c r="A105" s="224" t="s">
        <v>99</v>
      </c>
      <c r="B105" s="46"/>
      <c r="C105" s="46"/>
      <c r="D105" s="246">
        <f>D100-D103</f>
        <v>18750</v>
      </c>
      <c r="E105" s="46"/>
      <c r="F105" s="225"/>
      <c r="G105" s="225"/>
      <c r="H105" s="46"/>
      <c r="I105" s="46"/>
      <c r="J105" s="46"/>
      <c r="K105" s="62"/>
    </row>
    <row r="106" spans="1:11" ht="13.5" thickTop="1">
      <c r="A106" s="224"/>
      <c r="B106" s="46"/>
      <c r="C106" s="46"/>
      <c r="D106" s="244"/>
      <c r="E106" s="46"/>
      <c r="F106" s="244"/>
      <c r="G106" s="244"/>
      <c r="H106" s="46"/>
      <c r="I106" s="46"/>
      <c r="J106" s="46"/>
      <c r="K106" s="62"/>
    </row>
    <row r="107" spans="1:11">
      <c r="A107" s="224"/>
      <c r="B107" s="46"/>
      <c r="C107" s="46"/>
      <c r="D107" s="244"/>
      <c r="E107" s="46"/>
      <c r="F107" s="244"/>
      <c r="G107" s="244"/>
      <c r="H107" s="46"/>
      <c r="I107" s="46"/>
      <c r="J107" s="46"/>
      <c r="K107" s="62"/>
    </row>
    <row r="108" spans="1:11">
      <c r="A108" s="224" t="s">
        <v>103</v>
      </c>
      <c r="B108" s="46"/>
      <c r="C108" s="46"/>
      <c r="D108" s="244"/>
      <c r="E108" s="46"/>
      <c r="F108" s="244"/>
      <c r="G108" s="244"/>
      <c r="H108" s="46"/>
      <c r="I108" s="46"/>
      <c r="J108" s="46"/>
      <c r="K108" s="62"/>
    </row>
    <row r="109" spans="1:11">
      <c r="A109" s="224"/>
      <c r="B109" s="46"/>
      <c r="C109" s="46"/>
      <c r="D109" s="243"/>
      <c r="E109" s="46"/>
      <c r="F109" s="244"/>
      <c r="G109" s="244"/>
      <c r="H109" s="46"/>
      <c r="I109" s="46"/>
      <c r="J109" s="46"/>
      <c r="K109" s="62"/>
    </row>
    <row r="110" spans="1:11">
      <c r="A110" s="224" t="s">
        <v>95</v>
      </c>
      <c r="B110" s="46"/>
      <c r="C110" s="46"/>
      <c r="D110" s="244">
        <v>25000</v>
      </c>
      <c r="E110" s="46"/>
      <c r="F110" s="244"/>
      <c r="G110" s="244"/>
      <c r="H110" s="46"/>
      <c r="I110" s="46"/>
      <c r="J110" s="46"/>
      <c r="K110" s="62"/>
    </row>
    <row r="111" spans="1:11">
      <c r="A111" s="224" t="s">
        <v>96</v>
      </c>
      <c r="B111" s="47"/>
      <c r="C111" s="47"/>
      <c r="D111" s="245">
        <f>G61</f>
        <v>17784</v>
      </c>
      <c r="E111" s="46"/>
      <c r="F111" s="244"/>
      <c r="G111" s="244"/>
      <c r="H111" s="46"/>
      <c r="I111" s="46"/>
      <c r="J111" s="46"/>
      <c r="K111" s="62"/>
    </row>
    <row r="112" spans="1:11">
      <c r="A112" s="224" t="s">
        <v>97</v>
      </c>
      <c r="B112" s="47"/>
      <c r="C112" s="47"/>
      <c r="D112" s="244">
        <f>D110-D111</f>
        <v>7216</v>
      </c>
      <c r="E112" s="46"/>
      <c r="F112" s="244"/>
      <c r="G112" s="244"/>
      <c r="H112" s="46"/>
      <c r="I112" s="46"/>
      <c r="J112" s="46"/>
      <c r="K112" s="62"/>
    </row>
    <row r="113" spans="1:11">
      <c r="A113" s="224" t="s">
        <v>98</v>
      </c>
      <c r="B113" s="46"/>
      <c r="C113" s="46"/>
      <c r="D113" s="244">
        <f>$D$41*D112</f>
        <v>1804</v>
      </c>
      <c r="E113" s="46"/>
      <c r="F113" s="244"/>
      <c r="G113" s="244"/>
      <c r="H113" s="46"/>
      <c r="I113" s="46"/>
      <c r="J113" s="46"/>
      <c r="K113" s="62"/>
    </row>
    <row r="114" spans="1:11">
      <c r="A114" s="224"/>
      <c r="B114" s="46"/>
      <c r="C114" s="46"/>
      <c r="D114" s="244"/>
      <c r="E114" s="46"/>
      <c r="F114" s="244"/>
      <c r="G114" s="244"/>
      <c r="H114" s="46"/>
      <c r="I114" s="46"/>
      <c r="J114" s="46"/>
      <c r="K114" s="62"/>
    </row>
    <row r="115" spans="1:11" ht="13.5" thickBot="1">
      <c r="A115" s="224" t="s">
        <v>99</v>
      </c>
      <c r="B115" s="46"/>
      <c r="C115" s="46"/>
      <c r="D115" s="246">
        <f>D110-D113</f>
        <v>23196</v>
      </c>
      <c r="E115" s="46"/>
      <c r="F115" s="244"/>
      <c r="G115" s="244"/>
      <c r="H115" s="46"/>
      <c r="I115" s="46"/>
      <c r="J115" s="46"/>
      <c r="K115" s="62"/>
    </row>
    <row r="116" spans="1:11" ht="13.5" thickTop="1">
      <c r="A116" s="224"/>
      <c r="B116" s="46"/>
      <c r="C116" s="46"/>
      <c r="D116" s="244"/>
      <c r="E116" s="46"/>
      <c r="F116" s="244"/>
      <c r="G116" s="244"/>
      <c r="H116" s="46"/>
      <c r="I116" s="46"/>
      <c r="J116" s="46"/>
      <c r="K116" s="62"/>
    </row>
    <row r="117" spans="1:11">
      <c r="A117" s="224"/>
      <c r="B117" s="46"/>
      <c r="C117" s="46"/>
      <c r="D117" s="244"/>
      <c r="E117" s="46"/>
      <c r="F117" s="244"/>
      <c r="G117" s="244"/>
      <c r="H117" s="46"/>
      <c r="I117" s="46"/>
      <c r="J117" s="46"/>
      <c r="K117" s="62"/>
    </row>
    <row r="118" spans="1:11">
      <c r="A118" s="224" t="s">
        <v>104</v>
      </c>
      <c r="B118" s="46"/>
      <c r="C118" s="46"/>
      <c r="D118" s="244"/>
      <c r="E118" s="46"/>
      <c r="F118" s="244"/>
      <c r="G118" s="244"/>
      <c r="H118" s="46"/>
      <c r="I118" s="46"/>
      <c r="J118" s="46"/>
      <c r="K118" s="264"/>
    </row>
    <row r="119" spans="1:11">
      <c r="A119" s="224"/>
      <c r="B119" s="46"/>
      <c r="C119" s="46"/>
      <c r="D119" s="244"/>
      <c r="E119" s="46"/>
      <c r="F119" s="244"/>
      <c r="G119" s="244"/>
      <c r="H119" s="46"/>
      <c r="I119" s="46"/>
      <c r="J119" s="46"/>
      <c r="K119" s="264"/>
    </row>
    <row r="120" spans="1:11">
      <c r="A120" s="224"/>
      <c r="B120" s="46"/>
      <c r="C120" s="46"/>
      <c r="D120" s="244"/>
      <c r="E120" s="46"/>
      <c r="F120" s="244"/>
      <c r="G120" s="244"/>
      <c r="H120" s="46"/>
      <c r="I120" s="46"/>
      <c r="J120" s="46"/>
      <c r="K120" s="62"/>
    </row>
    <row r="121" spans="1:11" ht="15">
      <c r="A121" s="224"/>
      <c r="B121" s="46"/>
      <c r="C121" s="46"/>
      <c r="D121" s="225"/>
      <c r="E121" s="225"/>
      <c r="F121" s="244"/>
      <c r="G121" s="244"/>
      <c r="H121" s="46"/>
      <c r="I121" s="46"/>
      <c r="J121" s="46"/>
      <c r="K121" s="68"/>
    </row>
    <row r="122" spans="1:11">
      <c r="A122" s="224" t="s">
        <v>95</v>
      </c>
      <c r="B122" s="46"/>
      <c r="C122" s="46"/>
      <c r="D122" s="244">
        <v>10000</v>
      </c>
      <c r="E122" s="225"/>
      <c r="F122" s="244"/>
      <c r="G122" s="244"/>
      <c r="H122" s="46"/>
      <c r="I122" s="46"/>
      <c r="J122" s="46"/>
      <c r="K122" s="62"/>
    </row>
    <row r="123" spans="1:11">
      <c r="A123" s="224" t="s">
        <v>96</v>
      </c>
      <c r="B123" s="46"/>
      <c r="C123" s="46"/>
      <c r="D123" s="245">
        <f>G61</f>
        <v>17784</v>
      </c>
      <c r="E123" s="225"/>
      <c r="F123" s="244"/>
      <c r="G123" s="244"/>
      <c r="H123" s="46"/>
      <c r="I123" s="46"/>
      <c r="J123" s="46"/>
      <c r="K123" s="62"/>
    </row>
    <row r="124" spans="1:11" ht="26.25" customHeight="1">
      <c r="A124" s="224" t="s">
        <v>97</v>
      </c>
      <c r="B124" s="46"/>
      <c r="C124" s="46"/>
      <c r="D124" s="244">
        <f>D122-D123</f>
        <v>-7784</v>
      </c>
      <c r="E124" s="225"/>
      <c r="F124" s="244"/>
      <c r="G124" s="244"/>
      <c r="H124" s="46"/>
      <c r="I124" s="46"/>
      <c r="J124" s="263"/>
      <c r="K124" s="62"/>
    </row>
    <row r="125" spans="1:11">
      <c r="A125" s="224" t="s">
        <v>98</v>
      </c>
      <c r="B125" s="46"/>
      <c r="C125" s="46"/>
      <c r="D125" s="244">
        <f>$D$41*D124</f>
        <v>-1946</v>
      </c>
      <c r="E125" s="225"/>
      <c r="F125" s="244"/>
      <c r="G125" s="244"/>
      <c r="H125" s="46"/>
      <c r="I125" s="46"/>
      <c r="J125" s="46"/>
      <c r="K125" s="62"/>
    </row>
    <row r="126" spans="1:11">
      <c r="A126" s="224"/>
      <c r="B126" s="46"/>
      <c r="C126" s="46"/>
      <c r="D126" s="244"/>
      <c r="E126" s="225"/>
      <c r="F126" s="244"/>
      <c r="G126" s="244"/>
      <c r="H126" s="46"/>
      <c r="I126" s="46"/>
      <c r="J126" s="46"/>
      <c r="K126" s="62"/>
    </row>
    <row r="127" spans="1:11" ht="13.5" thickBot="1">
      <c r="A127" s="224" t="s">
        <v>99</v>
      </c>
      <c r="B127" s="46"/>
      <c r="C127" s="46"/>
      <c r="D127" s="246">
        <f>D122-D125</f>
        <v>11946</v>
      </c>
      <c r="E127" s="225"/>
      <c r="F127" s="244"/>
      <c r="G127" s="244"/>
      <c r="H127" s="46"/>
      <c r="I127" s="46"/>
      <c r="J127" s="46"/>
      <c r="K127" s="62"/>
    </row>
    <row r="128" spans="1:11" ht="13.5" thickTop="1">
      <c r="A128" s="224"/>
      <c r="B128" s="46"/>
      <c r="C128" s="46"/>
      <c r="D128" s="244"/>
      <c r="E128" s="46"/>
      <c r="F128" s="244"/>
      <c r="G128" s="244"/>
      <c r="H128" s="46"/>
      <c r="I128" s="46"/>
      <c r="J128" s="46"/>
      <c r="K128" s="62"/>
    </row>
    <row r="129" spans="1:13">
      <c r="A129" s="360" t="s">
        <v>86</v>
      </c>
      <c r="B129" s="361"/>
      <c r="C129" s="361"/>
      <c r="D129" s="361"/>
      <c r="E129" s="361"/>
      <c r="F129" s="361"/>
      <c r="G129" s="361"/>
      <c r="H129" s="361"/>
      <c r="I129" s="361"/>
      <c r="J129" s="46"/>
      <c r="K129" s="62"/>
    </row>
    <row r="130" spans="1:13" ht="12.75" customHeight="1">
      <c r="A130" s="360"/>
      <c r="B130" s="361"/>
      <c r="C130" s="361"/>
      <c r="D130" s="361"/>
      <c r="E130" s="361"/>
      <c r="F130" s="361"/>
      <c r="G130" s="361"/>
      <c r="H130" s="361"/>
      <c r="I130" s="361"/>
      <c r="J130" s="46"/>
      <c r="K130" s="62"/>
    </row>
    <row r="131" spans="1:13">
      <c r="A131" s="362"/>
      <c r="B131" s="361"/>
      <c r="C131" s="361"/>
      <c r="D131" s="361"/>
      <c r="E131" s="361"/>
      <c r="F131" s="361"/>
      <c r="G131" s="361"/>
      <c r="H131" s="361"/>
      <c r="I131" s="361"/>
      <c r="J131" s="46"/>
      <c r="K131" s="62"/>
    </row>
    <row r="132" spans="1:13">
      <c r="A132" s="224"/>
      <c r="B132" s="46"/>
      <c r="C132" s="57"/>
      <c r="D132" s="57"/>
      <c r="E132" s="57"/>
      <c r="F132" s="57"/>
      <c r="G132" s="57"/>
      <c r="H132" s="46"/>
      <c r="I132" s="46"/>
      <c r="J132" s="46"/>
      <c r="K132" s="62"/>
    </row>
    <row r="133" spans="1:13" ht="15.75">
      <c r="A133" s="247" t="s">
        <v>8</v>
      </c>
      <c r="B133" s="46"/>
      <c r="C133" s="88"/>
      <c r="D133" s="88"/>
      <c r="E133" s="46"/>
      <c r="F133" s="46"/>
      <c r="G133" s="46"/>
      <c r="H133" s="46"/>
      <c r="I133" s="46"/>
      <c r="J133" s="46"/>
      <c r="K133" s="62"/>
    </row>
    <row r="134" spans="1:13">
      <c r="A134" s="224"/>
      <c r="B134" s="46"/>
      <c r="C134" s="248"/>
      <c r="D134" s="47"/>
      <c r="E134" s="249" t="s">
        <v>41</v>
      </c>
      <c r="F134" s="249" t="s">
        <v>9</v>
      </c>
      <c r="G134" s="249" t="s">
        <v>26</v>
      </c>
      <c r="H134" s="249" t="s">
        <v>27</v>
      </c>
      <c r="I134" s="249" t="s">
        <v>11</v>
      </c>
      <c r="J134" s="46"/>
      <c r="K134" s="62"/>
    </row>
    <row r="135" spans="1:13">
      <c r="A135" s="234" t="s">
        <v>107</v>
      </c>
      <c r="B135" s="46"/>
      <c r="C135" s="46"/>
      <c r="D135" s="47"/>
      <c r="E135" s="92">
        <f>-C54</f>
        <v>-240000</v>
      </c>
      <c r="F135" s="250"/>
      <c r="G135" s="92"/>
      <c r="H135" s="92"/>
      <c r="I135" s="92"/>
      <c r="J135" s="46"/>
      <c r="K135" s="62"/>
    </row>
    <row r="136" spans="1:13">
      <c r="A136" s="234" t="s">
        <v>8</v>
      </c>
      <c r="B136" s="46"/>
      <c r="C136" s="47"/>
      <c r="D136" s="47"/>
      <c r="E136" s="251"/>
      <c r="F136" s="252">
        <f ca="1">E84</f>
        <v>57939.59359503763</v>
      </c>
      <c r="G136" s="252">
        <f ca="1">F84</f>
        <v>65749.841402888749</v>
      </c>
      <c r="H136" s="252">
        <f ca="1">G84</f>
        <v>49138.236644975404</v>
      </c>
      <c r="I136" s="252">
        <f ca="1">H84</f>
        <v>45905.803744324672</v>
      </c>
      <c r="J136" s="46"/>
      <c r="K136" s="62"/>
    </row>
    <row r="137" spans="1:13">
      <c r="A137" s="234" t="s">
        <v>108</v>
      </c>
      <c r="B137" s="253"/>
      <c r="C137" s="253"/>
      <c r="D137" s="47"/>
      <c r="E137" s="92">
        <f ca="1">D95</f>
        <v>-17104</v>
      </c>
      <c r="F137" s="92">
        <f ca="1">E95</f>
        <v>-513</v>
      </c>
      <c r="G137" s="92">
        <f ca="1">F95</f>
        <v>-528</v>
      </c>
      <c r="H137" s="92">
        <f ca="1">G95</f>
        <v>-545</v>
      </c>
      <c r="I137" s="92">
        <f ca="1">H95</f>
        <v>18690</v>
      </c>
      <c r="J137" s="46"/>
      <c r="K137" s="62"/>
    </row>
    <row r="138" spans="1:13" ht="13.5" thickBot="1">
      <c r="A138" s="234" t="s">
        <v>12</v>
      </c>
      <c r="B138" s="253"/>
      <c r="C138" s="46"/>
      <c r="D138" s="46"/>
      <c r="E138" s="254"/>
      <c r="F138" s="255"/>
      <c r="G138" s="255"/>
      <c r="H138" s="255"/>
      <c r="I138" s="255">
        <f>D105</f>
        <v>18750</v>
      </c>
      <c r="J138" s="46"/>
      <c r="K138" s="62"/>
    </row>
    <row r="139" spans="1:13" ht="13.5" thickBot="1">
      <c r="A139" s="224" t="s">
        <v>109</v>
      </c>
      <c r="B139" s="46"/>
      <c r="C139" s="46"/>
      <c r="D139" s="46"/>
      <c r="E139" s="256">
        <f ca="1">SUM(E135:E138)</f>
        <v>-257104</v>
      </c>
      <c r="F139" s="257">
        <f ca="1">SUM(F135:F138)</f>
        <v>57426.59359503763</v>
      </c>
      <c r="G139" s="257">
        <f ca="1">SUM(G135:G138)</f>
        <v>65221.841402888749</v>
      </c>
      <c r="H139" s="257">
        <f ca="1">SUM(H135:H138)</f>
        <v>48593.236644975404</v>
      </c>
      <c r="I139" s="257">
        <f ca="1">SUM(I135:I138)</f>
        <v>83345.803744324672</v>
      </c>
      <c r="J139" s="46"/>
      <c r="K139" s="62"/>
    </row>
    <row r="140" spans="1:13" ht="14.25" thickTop="1" thickBot="1">
      <c r="A140" s="224"/>
      <c r="B140" s="46"/>
      <c r="C140" s="46"/>
      <c r="D140" s="46"/>
      <c r="E140" s="46"/>
      <c r="F140" s="46"/>
      <c r="G140" s="46"/>
      <c r="H140" s="46"/>
      <c r="I140" s="46"/>
      <c r="J140" s="46"/>
      <c r="K140" s="62"/>
    </row>
    <row r="141" spans="1:13">
      <c r="A141" s="258" t="s">
        <v>13</v>
      </c>
      <c r="B141" s="259"/>
      <c r="C141" s="260">
        <f ca="1">NPV(D42,F139:I139)+E139</f>
        <v>-57560.534235169704</v>
      </c>
      <c r="D141" s="46"/>
      <c r="E141" s="46"/>
      <c r="F141" s="46"/>
      <c r="G141" s="46"/>
      <c r="H141" s="46"/>
      <c r="I141" s="46"/>
      <c r="J141" s="46"/>
      <c r="K141" s="62"/>
    </row>
    <row r="142" spans="1:13">
      <c r="A142" s="33"/>
      <c r="B142" s="33"/>
      <c r="C142" s="33"/>
      <c r="D142" s="62"/>
      <c r="E142" s="62"/>
      <c r="F142" s="62"/>
      <c r="G142" s="62"/>
      <c r="H142" s="62"/>
      <c r="I142" s="62"/>
      <c r="J142" s="62"/>
      <c r="K142" s="33"/>
    </row>
    <row r="143" spans="1:13">
      <c r="A143" s="33"/>
      <c r="B143" s="33"/>
      <c r="C143" s="33"/>
      <c r="D143" s="33"/>
      <c r="E143" s="33"/>
      <c r="F143" s="33"/>
      <c r="G143" s="33"/>
      <c r="H143" s="33"/>
      <c r="I143" s="33"/>
      <c r="J143" s="33"/>
      <c r="K143" s="33"/>
    </row>
    <row r="144" spans="1:13" s="4" customFormat="1">
      <c r="A144" s="27"/>
      <c r="B144" s="27"/>
      <c r="C144" s="27"/>
      <c r="D144" s="27"/>
      <c r="E144" s="27"/>
      <c r="F144" s="27"/>
      <c r="G144" s="27"/>
      <c r="H144" s="27"/>
      <c r="I144" s="27"/>
      <c r="J144" s="31"/>
      <c r="K144" s="47"/>
      <c r="L144" s="47"/>
      <c r="M144" s="127"/>
    </row>
    <row r="145" spans="1:13" ht="15.75">
      <c r="A145" s="30" t="s">
        <v>77</v>
      </c>
      <c r="B145" s="30"/>
      <c r="C145" s="34"/>
      <c r="D145" s="34"/>
      <c r="E145" s="34"/>
      <c r="F145" s="34"/>
      <c r="G145" s="34"/>
      <c r="H145" s="34"/>
      <c r="I145" s="34"/>
      <c r="J145" s="34"/>
      <c r="K145" s="34"/>
      <c r="L145" s="34"/>
      <c r="M145" s="34"/>
    </row>
    <row r="146" spans="1:13" ht="15.75">
      <c r="A146" s="30"/>
      <c r="B146" s="30"/>
      <c r="C146" s="34"/>
      <c r="D146" s="34"/>
      <c r="E146" s="34"/>
      <c r="F146" s="34"/>
      <c r="G146" s="34"/>
      <c r="H146" s="34"/>
      <c r="I146" s="34"/>
      <c r="J146" s="34"/>
      <c r="K146" s="34"/>
      <c r="L146" s="34"/>
      <c r="M146" s="34"/>
    </row>
    <row r="147" spans="1:13" ht="12.75" customHeight="1">
      <c r="A147" s="348" t="s">
        <v>76</v>
      </c>
      <c r="B147" s="349"/>
      <c r="C147" s="349"/>
      <c r="D147" s="349"/>
      <c r="E147" s="349"/>
      <c r="F147" s="349"/>
      <c r="G147" s="349"/>
      <c r="H147" s="349"/>
      <c r="I147" s="350"/>
      <c r="J147" s="25"/>
      <c r="K147" s="34"/>
      <c r="L147" s="34"/>
      <c r="M147" s="34"/>
    </row>
    <row r="148" spans="1:13">
      <c r="A148" s="351"/>
      <c r="B148" s="352"/>
      <c r="C148" s="352"/>
      <c r="D148" s="352"/>
      <c r="E148" s="352"/>
      <c r="F148" s="352"/>
      <c r="G148" s="352"/>
      <c r="H148" s="352"/>
      <c r="I148" s="353"/>
      <c r="J148" s="25"/>
      <c r="K148" s="34"/>
      <c r="L148" s="34"/>
      <c r="M148" s="34"/>
    </row>
    <row r="149" spans="1:13">
      <c r="A149" s="351"/>
      <c r="B149" s="352"/>
      <c r="C149" s="352"/>
      <c r="D149" s="352"/>
      <c r="E149" s="352"/>
      <c r="F149" s="352"/>
      <c r="G149" s="352"/>
      <c r="H149" s="352"/>
      <c r="I149" s="353"/>
      <c r="J149" s="25"/>
      <c r="K149" s="34"/>
      <c r="L149" s="34"/>
      <c r="M149" s="34"/>
    </row>
    <row r="150" spans="1:13">
      <c r="A150" s="351"/>
      <c r="B150" s="352"/>
      <c r="C150" s="352"/>
      <c r="D150" s="352"/>
      <c r="E150" s="352"/>
      <c r="F150" s="352"/>
      <c r="G150" s="352"/>
      <c r="H150" s="352"/>
      <c r="I150" s="353"/>
      <c r="J150" s="25"/>
      <c r="K150" s="34"/>
      <c r="L150" s="34"/>
      <c r="M150" s="34"/>
    </row>
    <row r="151" spans="1:13">
      <c r="A151" s="351"/>
      <c r="B151" s="352"/>
      <c r="C151" s="352"/>
      <c r="D151" s="352"/>
      <c r="E151" s="352"/>
      <c r="F151" s="352"/>
      <c r="G151" s="352"/>
      <c r="H151" s="352"/>
      <c r="I151" s="353"/>
      <c r="J151" s="25"/>
      <c r="K151" s="34"/>
      <c r="L151" s="34"/>
      <c r="M151" s="34"/>
    </row>
    <row r="152" spans="1:13">
      <c r="A152" s="351"/>
      <c r="B152" s="352"/>
      <c r="C152" s="352"/>
      <c r="D152" s="352"/>
      <c r="E152" s="352"/>
      <c r="F152" s="352"/>
      <c r="G152" s="352"/>
      <c r="H152" s="352"/>
      <c r="I152" s="353"/>
      <c r="J152" s="25"/>
      <c r="K152" s="34"/>
      <c r="L152" s="34"/>
      <c r="M152" s="34"/>
    </row>
    <row r="153" spans="1:13">
      <c r="A153" s="351"/>
      <c r="B153" s="352"/>
      <c r="C153" s="352"/>
      <c r="D153" s="352"/>
      <c r="E153" s="352"/>
      <c r="F153" s="352"/>
      <c r="G153" s="352"/>
      <c r="H153" s="352"/>
      <c r="I153" s="353"/>
      <c r="J153" s="25"/>
      <c r="K153" s="34"/>
      <c r="L153" s="34"/>
      <c r="M153" s="34"/>
    </row>
    <row r="154" spans="1:13">
      <c r="A154" s="351"/>
      <c r="B154" s="352"/>
      <c r="C154" s="352"/>
      <c r="D154" s="352"/>
      <c r="E154" s="352"/>
      <c r="F154" s="352"/>
      <c r="G154" s="352"/>
      <c r="H154" s="352"/>
      <c r="I154" s="353"/>
      <c r="J154" s="25"/>
      <c r="K154" s="34"/>
      <c r="L154" s="34"/>
      <c r="M154" s="34"/>
    </row>
    <row r="155" spans="1:13">
      <c r="A155" s="351"/>
      <c r="B155" s="352"/>
      <c r="C155" s="352"/>
      <c r="D155" s="352"/>
      <c r="E155" s="352"/>
      <c r="F155" s="352"/>
      <c r="G155" s="352"/>
      <c r="H155" s="352"/>
      <c r="I155" s="353"/>
      <c r="J155" s="25"/>
      <c r="K155" s="34"/>
      <c r="L155" s="34"/>
      <c r="M155" s="34"/>
    </row>
    <row r="156" spans="1:13">
      <c r="A156" s="354"/>
      <c r="B156" s="355"/>
      <c r="C156" s="355"/>
      <c r="D156" s="355"/>
      <c r="E156" s="355"/>
      <c r="F156" s="355"/>
      <c r="G156" s="355"/>
      <c r="H156" s="355"/>
      <c r="I156" s="356"/>
      <c r="J156" s="25"/>
      <c r="K156" s="34"/>
      <c r="L156" s="34"/>
      <c r="M156" s="34"/>
    </row>
    <row r="157" spans="1:13">
      <c r="A157" s="29"/>
      <c r="B157" s="29"/>
      <c r="C157" s="29"/>
      <c r="D157" s="29"/>
      <c r="E157" s="29"/>
      <c r="F157" s="29"/>
      <c r="G157" s="29"/>
      <c r="H157" s="29"/>
      <c r="I157" s="29"/>
      <c r="J157" s="25"/>
      <c r="K157" s="34"/>
      <c r="L157" s="34"/>
      <c r="M157" s="34"/>
    </row>
    <row r="158" spans="1:13">
      <c r="A158" s="28" t="s">
        <v>75</v>
      </c>
      <c r="B158" s="34"/>
      <c r="C158" s="27"/>
      <c r="D158" s="27"/>
      <c r="E158" s="27"/>
      <c r="F158" s="34"/>
      <c r="G158" s="128">
        <v>1</v>
      </c>
      <c r="H158" s="28" t="s">
        <v>74</v>
      </c>
      <c r="I158" s="27"/>
      <c r="J158" s="25"/>
      <c r="K158" s="34"/>
      <c r="L158" s="34"/>
      <c r="M158" s="34"/>
    </row>
    <row r="159" spans="1:13">
      <c r="A159" s="6"/>
      <c r="B159" s="6"/>
      <c r="C159" s="6"/>
      <c r="D159" s="6"/>
      <c r="E159" s="6"/>
      <c r="F159" s="6"/>
      <c r="G159" s="6"/>
      <c r="H159" s="6"/>
      <c r="I159" s="6"/>
      <c r="J159" s="25"/>
      <c r="K159" s="34"/>
      <c r="L159" s="34"/>
      <c r="M159" s="34"/>
    </row>
    <row r="160" spans="1:13" ht="12.75" customHeight="1">
      <c r="A160" s="348" t="s">
        <v>73</v>
      </c>
      <c r="B160" s="349"/>
      <c r="C160" s="349"/>
      <c r="D160" s="349"/>
      <c r="E160" s="349"/>
      <c r="F160" s="349"/>
      <c r="G160" s="349"/>
      <c r="H160" s="349"/>
      <c r="I160" s="350"/>
      <c r="J160" s="25"/>
      <c r="K160" s="34"/>
      <c r="L160" s="34"/>
      <c r="M160" s="34"/>
    </row>
    <row r="161" spans="1:13">
      <c r="A161" s="351"/>
      <c r="B161" s="352"/>
      <c r="C161" s="352"/>
      <c r="D161" s="352"/>
      <c r="E161" s="352"/>
      <c r="F161" s="352"/>
      <c r="G161" s="352"/>
      <c r="H161" s="352"/>
      <c r="I161" s="353"/>
      <c r="J161" s="25"/>
      <c r="K161" s="34"/>
      <c r="L161" s="34"/>
      <c r="M161" s="34"/>
    </row>
    <row r="162" spans="1:13">
      <c r="A162" s="351"/>
      <c r="B162" s="352"/>
      <c r="C162" s="352"/>
      <c r="D162" s="352"/>
      <c r="E162" s="352"/>
      <c r="F162" s="352"/>
      <c r="G162" s="352"/>
      <c r="H162" s="352"/>
      <c r="I162" s="353"/>
      <c r="J162" s="25"/>
      <c r="K162" s="34"/>
      <c r="L162" s="34"/>
      <c r="M162" s="34"/>
    </row>
    <row r="163" spans="1:13">
      <c r="A163" s="351"/>
      <c r="B163" s="352"/>
      <c r="C163" s="352"/>
      <c r="D163" s="352"/>
      <c r="E163" s="352"/>
      <c r="F163" s="352"/>
      <c r="G163" s="352"/>
      <c r="H163" s="352"/>
      <c r="I163" s="353"/>
      <c r="J163" s="25"/>
      <c r="K163" s="34"/>
      <c r="L163" s="34"/>
      <c r="M163" s="34"/>
    </row>
    <row r="164" spans="1:13">
      <c r="A164" s="354"/>
      <c r="B164" s="355"/>
      <c r="C164" s="355"/>
      <c r="D164" s="355"/>
      <c r="E164" s="355"/>
      <c r="F164" s="355"/>
      <c r="G164" s="355"/>
      <c r="H164" s="355"/>
      <c r="I164" s="356"/>
      <c r="J164" s="25"/>
      <c r="K164" s="34"/>
      <c r="L164" s="34"/>
      <c r="M164" s="34"/>
    </row>
    <row r="165" spans="1:13">
      <c r="A165" s="26"/>
      <c r="B165" s="26"/>
      <c r="C165" s="26"/>
      <c r="D165" s="26"/>
      <c r="E165" s="26"/>
      <c r="F165" s="26"/>
      <c r="G165" s="26"/>
      <c r="H165" s="26"/>
      <c r="I165" s="26"/>
      <c r="J165" s="25"/>
      <c r="K165" s="34"/>
      <c r="L165" s="34"/>
      <c r="M165" s="34"/>
    </row>
    <row r="166" spans="1:13">
      <c r="A166" s="26"/>
      <c r="B166" s="26"/>
      <c r="C166" s="26"/>
      <c r="D166" s="26"/>
      <c r="E166" s="26"/>
      <c r="F166" s="26"/>
      <c r="G166" s="26"/>
      <c r="H166" s="26"/>
      <c r="I166" s="26"/>
      <c r="J166" s="25"/>
      <c r="K166" s="34"/>
      <c r="L166" s="34"/>
      <c r="M166" s="34"/>
    </row>
    <row r="167" spans="1:13" ht="12.75" customHeight="1">
      <c r="A167" s="348" t="s">
        <v>72</v>
      </c>
      <c r="B167" s="349"/>
      <c r="C167" s="349"/>
      <c r="D167" s="349"/>
      <c r="E167" s="349"/>
      <c r="F167" s="349"/>
      <c r="G167" s="349"/>
      <c r="H167" s="349"/>
      <c r="I167" s="350"/>
      <c r="J167" s="25"/>
      <c r="K167" s="34"/>
      <c r="L167" s="34"/>
      <c r="M167" s="34"/>
    </row>
    <row r="168" spans="1:13">
      <c r="A168" s="351"/>
      <c r="B168" s="352"/>
      <c r="C168" s="352"/>
      <c r="D168" s="352"/>
      <c r="E168" s="352"/>
      <c r="F168" s="352"/>
      <c r="G168" s="352"/>
      <c r="H168" s="352"/>
      <c r="I168" s="353"/>
      <c r="J168" s="25"/>
      <c r="K168" s="34"/>
      <c r="L168" s="34"/>
      <c r="M168" s="34"/>
    </row>
    <row r="169" spans="1:13">
      <c r="A169" s="354"/>
      <c r="B169" s="355"/>
      <c r="C169" s="355"/>
      <c r="D169" s="355"/>
      <c r="E169" s="355"/>
      <c r="F169" s="355"/>
      <c r="G169" s="355"/>
      <c r="H169" s="355"/>
      <c r="I169" s="356"/>
      <c r="J169" s="25"/>
      <c r="K169" s="34"/>
      <c r="L169" s="34"/>
      <c r="M169" s="34"/>
    </row>
    <row r="170" spans="1:13" ht="15.75">
      <c r="A170" s="9"/>
      <c r="B170" s="24"/>
      <c r="C170" s="24"/>
      <c r="D170" s="23"/>
      <c r="E170" s="24"/>
      <c r="F170" s="24"/>
      <c r="G170" s="24"/>
      <c r="H170" s="23"/>
      <c r="I170" s="6"/>
      <c r="J170" s="6"/>
      <c r="K170" s="34"/>
      <c r="L170" s="34"/>
      <c r="M170" s="34"/>
    </row>
    <row r="171" spans="1:13" ht="16.5" thickBot="1">
      <c r="A171" s="9"/>
      <c r="B171" s="21"/>
      <c r="C171" s="22"/>
      <c r="D171" s="19"/>
      <c r="E171" s="21"/>
      <c r="F171" s="21"/>
      <c r="G171" s="20"/>
      <c r="H171" s="19"/>
      <c r="I171" s="6"/>
      <c r="J171" s="6"/>
      <c r="K171" s="34"/>
      <c r="L171" s="34"/>
      <c r="M171" s="34"/>
    </row>
    <row r="172" spans="1:13" ht="15.75">
      <c r="A172" s="357" t="s">
        <v>85</v>
      </c>
      <c r="B172" s="358"/>
      <c r="C172" s="358"/>
      <c r="D172" s="358"/>
      <c r="E172" s="358"/>
      <c r="F172" s="358"/>
      <c r="G172" s="358"/>
      <c r="H172" s="358"/>
      <c r="I172" s="359"/>
      <c r="J172" s="6"/>
      <c r="K172" s="34"/>
      <c r="L172" s="34"/>
      <c r="M172" s="34"/>
    </row>
    <row r="173" spans="1:13" ht="15.75">
      <c r="A173" s="289"/>
      <c r="B173" s="290"/>
      <c r="C173" s="290"/>
      <c r="D173" s="290"/>
      <c r="E173" s="290"/>
      <c r="F173" s="290"/>
      <c r="G173" s="290"/>
      <c r="H173" s="290"/>
      <c r="I173" s="291"/>
      <c r="J173" s="6"/>
      <c r="K173" s="34"/>
      <c r="L173" s="34"/>
      <c r="M173" s="34"/>
    </row>
    <row r="174" spans="1:13">
      <c r="A174" s="292" t="s">
        <v>71</v>
      </c>
      <c r="B174" s="293">
        <f>K220</f>
        <v>100</v>
      </c>
      <c r="C174" s="294"/>
      <c r="D174" s="294"/>
      <c r="E174" s="294"/>
      <c r="F174" s="294"/>
      <c r="G174" s="294"/>
      <c r="H174" s="294"/>
      <c r="I174" s="295"/>
      <c r="J174" s="6"/>
      <c r="K174" s="34"/>
      <c r="L174" s="34"/>
      <c r="M174" s="34"/>
    </row>
    <row r="175" spans="1:13" ht="13.5" thickBot="1">
      <c r="A175" s="296"/>
      <c r="B175" s="345" t="s">
        <v>70</v>
      </c>
      <c r="C175" s="345"/>
      <c r="D175" s="345"/>
      <c r="E175" s="345"/>
      <c r="F175" s="345"/>
      <c r="G175" s="345"/>
      <c r="H175" s="345"/>
      <c r="I175" s="297"/>
      <c r="J175" s="34"/>
      <c r="K175" s="34"/>
      <c r="L175" s="34"/>
      <c r="M175" s="34"/>
    </row>
    <row r="176" spans="1:13" ht="12.75" customHeight="1">
      <c r="A176" s="296"/>
      <c r="B176" s="342" t="str">
        <f>A44</f>
        <v>Sales Price Per Unit</v>
      </c>
      <c r="C176" s="342" t="str">
        <f>$A$43</f>
        <v>Units Sold</v>
      </c>
      <c r="D176" s="346" t="s">
        <v>69</v>
      </c>
      <c r="E176" s="222"/>
      <c r="F176" s="222"/>
      <c r="G176" s="222"/>
      <c r="H176" s="222"/>
      <c r="I176" s="297"/>
      <c r="J176" s="34"/>
      <c r="K176" s="34"/>
      <c r="L176" s="34"/>
      <c r="M176" s="34"/>
    </row>
    <row r="177" spans="1:14">
      <c r="A177" s="296"/>
      <c r="B177" s="343"/>
      <c r="C177" s="343"/>
      <c r="D177" s="347"/>
      <c r="E177" s="222"/>
      <c r="F177" s="222"/>
      <c r="G177" s="222"/>
      <c r="H177" s="222"/>
      <c r="I177" s="297"/>
      <c r="J177" s="34"/>
      <c r="K177" s="34"/>
      <c r="L177" s="34"/>
      <c r="M177" s="34"/>
    </row>
    <row r="178" spans="1:14">
      <c r="A178" s="296"/>
      <c r="B178" s="343"/>
      <c r="C178" s="343"/>
      <c r="D178" s="298"/>
      <c r="E178" s="222"/>
      <c r="F178" s="222"/>
      <c r="G178" s="222"/>
      <c r="H178" s="222"/>
      <c r="I178" s="297"/>
      <c r="J178" s="34"/>
      <c r="K178" s="34"/>
      <c r="L178" s="34"/>
      <c r="M178" s="34"/>
    </row>
    <row r="179" spans="1:14">
      <c r="A179" s="296"/>
      <c r="B179" s="344"/>
      <c r="C179" s="344"/>
      <c r="D179" s="299" t="s">
        <v>13</v>
      </c>
      <c r="E179" s="222"/>
      <c r="F179" s="222"/>
      <c r="G179" s="222"/>
      <c r="H179" s="222"/>
      <c r="I179" s="297"/>
      <c r="J179" s="34"/>
      <c r="K179" s="34"/>
      <c r="L179" s="34"/>
      <c r="M179" s="34"/>
    </row>
    <row r="180" spans="1:14">
      <c r="A180" s="300" t="s">
        <v>68</v>
      </c>
      <c r="B180" s="301">
        <f>AVERAGE(B$225:B$324)</f>
        <v>202.31631307074574</v>
      </c>
      <c r="C180" s="302">
        <f>AVERAGE(C$225:C$324)</f>
        <v>1027.1552420872199</v>
      </c>
      <c r="D180" s="303">
        <f>AVERAGE(D$225:D$324)</f>
        <v>76595.617972881359</v>
      </c>
      <c r="E180" s="304"/>
      <c r="F180" s="222"/>
      <c r="G180" s="222"/>
      <c r="H180" s="222"/>
      <c r="I180" s="297"/>
      <c r="J180" s="34"/>
      <c r="K180" s="34"/>
      <c r="L180" s="34"/>
      <c r="M180" s="34"/>
    </row>
    <row r="181" spans="1:14">
      <c r="A181" s="300" t="s">
        <v>67</v>
      </c>
      <c r="B181" s="302">
        <f>STDEV(B$225:B$324)</f>
        <v>35.522565503397757</v>
      </c>
      <c r="C181" s="302">
        <f>STDEV(C$225:C$324)</f>
        <v>190.76239732360685</v>
      </c>
      <c r="D181" s="303">
        <f>STDEV(D$225:D$324)</f>
        <v>103065.20833432775</v>
      </c>
      <c r="E181" s="304"/>
      <c r="F181" s="222"/>
      <c r="G181" s="222"/>
      <c r="H181" s="222"/>
      <c r="I181" s="297"/>
      <c r="J181" s="34"/>
      <c r="K181" s="34"/>
      <c r="L181" s="34"/>
      <c r="M181" s="34"/>
    </row>
    <row r="182" spans="1:14">
      <c r="A182" s="300" t="s">
        <v>66</v>
      </c>
      <c r="B182" s="302">
        <f>MAX(B$225:B$324)</f>
        <v>276.20222122291221</v>
      </c>
      <c r="C182" s="302">
        <f>MAX(C$225:C$324)</f>
        <v>1512.422100216771</v>
      </c>
      <c r="D182" s="303">
        <f>MAX(D$225:D$324)</f>
        <v>335746.0861809178</v>
      </c>
      <c r="E182" s="304"/>
      <c r="F182" s="222"/>
      <c r="G182" s="222"/>
      <c r="H182" s="222"/>
      <c r="I182" s="297"/>
      <c r="J182" s="34"/>
      <c r="K182" s="34"/>
      <c r="L182" s="34"/>
      <c r="M182" s="34"/>
    </row>
    <row r="183" spans="1:14">
      <c r="A183" s="300" t="s">
        <v>65</v>
      </c>
      <c r="B183" s="302">
        <f>MIN(B$225:B$324)</f>
        <v>104.10224014405848</v>
      </c>
      <c r="C183" s="302">
        <f>MIN(C$225:C$324)</f>
        <v>591.41568097107779</v>
      </c>
      <c r="D183" s="303">
        <f>MIN(D$225:D$324)</f>
        <v>-172992.75440794311</v>
      </c>
      <c r="E183" s="304"/>
      <c r="F183" s="222"/>
      <c r="G183" s="222"/>
      <c r="H183" s="222"/>
      <c r="I183" s="297"/>
      <c r="J183" s="220">
        <f>MAX(D225:D324)</f>
        <v>335746.0861809178</v>
      </c>
      <c r="K183" s="34"/>
      <c r="L183" s="34"/>
      <c r="M183" s="34"/>
    </row>
    <row r="184" spans="1:14">
      <c r="A184" s="300"/>
      <c r="B184" s="305"/>
      <c r="C184" s="305"/>
      <c r="D184" s="306"/>
      <c r="E184" s="222"/>
      <c r="F184" s="222"/>
      <c r="G184" s="222"/>
      <c r="H184" s="222"/>
      <c r="I184" s="297"/>
      <c r="J184" s="220">
        <f>MIN(D225:D324)</f>
        <v>-172992.75440794311</v>
      </c>
      <c r="K184" s="34"/>
      <c r="L184" s="34"/>
      <c r="M184" s="34"/>
    </row>
    <row r="185" spans="1:14">
      <c r="A185" s="300" t="s">
        <v>64</v>
      </c>
      <c r="B185" s="307"/>
      <c r="C185" s="308"/>
      <c r="D185" s="303">
        <f>MEDIAN(D$225:D$324)</f>
        <v>86563.748195068882</v>
      </c>
      <c r="E185" s="294"/>
      <c r="F185" s="222"/>
      <c r="G185" s="222"/>
      <c r="H185" s="222"/>
      <c r="I185" s="297"/>
      <c r="J185" s="34"/>
      <c r="K185" s="34"/>
      <c r="L185" s="34"/>
      <c r="M185" s="34"/>
    </row>
    <row r="186" spans="1:14">
      <c r="A186" s="300" t="s">
        <v>63</v>
      </c>
      <c r="B186" s="307"/>
      <c r="C186" s="308"/>
      <c r="D186" s="309">
        <f>COUNTIF(D225:D324,"&gt;0")/K220</f>
        <v>0.74</v>
      </c>
      <c r="E186" s="294"/>
      <c r="F186" s="222"/>
      <c r="G186" s="222"/>
      <c r="H186" s="222"/>
      <c r="I186" s="297"/>
      <c r="J186" s="34"/>
      <c r="K186" s="34"/>
      <c r="L186" s="34"/>
      <c r="M186" s="34"/>
    </row>
    <row r="187" spans="1:14" ht="13.5" thickBot="1">
      <c r="A187" s="310" t="s">
        <v>62</v>
      </c>
      <c r="B187" s="311"/>
      <c r="C187" s="312"/>
      <c r="D187" s="313">
        <f>D181/D180</f>
        <v>1.3455757791629535</v>
      </c>
      <c r="E187" s="314"/>
      <c r="F187" s="315"/>
      <c r="G187" s="315"/>
      <c r="H187" s="315"/>
      <c r="I187" s="316"/>
      <c r="J187" s="34"/>
      <c r="K187" s="34"/>
      <c r="L187" s="34"/>
      <c r="M187" s="34"/>
    </row>
    <row r="188" spans="1:14">
      <c r="A188" s="34"/>
      <c r="B188" s="34"/>
      <c r="C188" s="10"/>
      <c r="D188" s="34"/>
      <c r="E188" s="34"/>
      <c r="F188" s="34"/>
      <c r="G188" s="34"/>
      <c r="H188" s="34"/>
      <c r="I188" s="16"/>
      <c r="J188" s="18" t="s">
        <v>61</v>
      </c>
      <c r="K188" s="129"/>
      <c r="L188" s="130"/>
      <c r="M188" s="114"/>
      <c r="N188" s="3"/>
    </row>
    <row r="189" spans="1:14">
      <c r="A189" s="34"/>
      <c r="B189" s="17"/>
      <c r="C189" s="10"/>
      <c r="D189" s="34"/>
      <c r="E189" s="34"/>
      <c r="F189" s="34"/>
      <c r="G189" s="34"/>
      <c r="H189" s="34"/>
      <c r="I189" s="16"/>
      <c r="J189" s="131"/>
      <c r="K189" s="15" t="s">
        <v>60</v>
      </c>
      <c r="L189" s="132"/>
      <c r="M189" s="114"/>
      <c r="N189" s="3"/>
    </row>
    <row r="190" spans="1:14">
      <c r="A190" s="34"/>
      <c r="B190" s="12"/>
      <c r="C190" s="12"/>
      <c r="D190" s="11"/>
      <c r="E190" s="7"/>
      <c r="F190" s="7"/>
      <c r="G190" s="7"/>
      <c r="H190" s="11"/>
      <c r="I190" s="10"/>
      <c r="J190" s="14" t="s">
        <v>59</v>
      </c>
      <c r="K190" s="133">
        <f t="array" ref="K190:K219">FREQUENCY(D225:D324,J191:J219)</f>
        <v>0</v>
      </c>
      <c r="L190" s="13" t="s">
        <v>58</v>
      </c>
      <c r="M190" s="34"/>
    </row>
    <row r="191" spans="1:14">
      <c r="A191" s="34"/>
      <c r="B191" s="12"/>
      <c r="C191" s="12"/>
      <c r="D191" s="11"/>
      <c r="E191" s="7"/>
      <c r="F191" s="7"/>
      <c r="G191" s="7"/>
      <c r="H191" s="11"/>
      <c r="I191" s="10"/>
      <c r="J191" s="134">
        <f t="shared" ref="J191:J204" si="7">J192-(MAX(MAX($D$225:$D$324)-0,0-MIN($D$225:$D$324))/14)</f>
        <v>-335746.08618091774</v>
      </c>
      <c r="K191" s="133">
        <v>0</v>
      </c>
      <c r="L191" s="135">
        <f t="shared" ref="L191:L219" si="8">K191/$K$220</f>
        <v>0</v>
      </c>
      <c r="M191" s="34"/>
    </row>
    <row r="192" spans="1:14">
      <c r="A192" s="34"/>
      <c r="B192" s="34"/>
      <c r="C192" s="34"/>
      <c r="D192" s="8"/>
      <c r="E192" s="7"/>
      <c r="F192" s="34"/>
      <c r="G192" s="34"/>
      <c r="H192" s="34"/>
      <c r="I192" s="34"/>
      <c r="J192" s="134">
        <f t="shared" si="7"/>
        <v>-311764.22288228077</v>
      </c>
      <c r="K192" s="133">
        <v>0</v>
      </c>
      <c r="L192" s="135">
        <f t="shared" si="8"/>
        <v>0</v>
      </c>
      <c r="M192" s="34"/>
    </row>
    <row r="193" spans="1:13" ht="15.75">
      <c r="A193" s="9"/>
      <c r="B193" s="9"/>
      <c r="C193" s="34"/>
      <c r="D193" s="8"/>
      <c r="E193" s="7"/>
      <c r="F193" s="34"/>
      <c r="G193" s="34"/>
      <c r="H193" s="34"/>
      <c r="I193" s="34"/>
      <c r="J193" s="134">
        <f t="shared" si="7"/>
        <v>-287782.35958364379</v>
      </c>
      <c r="K193" s="133">
        <v>0</v>
      </c>
      <c r="L193" s="135">
        <f t="shared" si="8"/>
        <v>0</v>
      </c>
      <c r="M193" s="34"/>
    </row>
    <row r="194" spans="1:13" s="2" customFormat="1">
      <c r="A194" s="34"/>
      <c r="B194" s="34"/>
      <c r="C194" s="34"/>
      <c r="D194" s="8"/>
      <c r="E194" s="7"/>
      <c r="F194" s="34"/>
      <c r="G194" s="42"/>
      <c r="H194" s="42"/>
      <c r="I194" s="42"/>
      <c r="J194" s="134">
        <f t="shared" si="7"/>
        <v>-263800.49628500681</v>
      </c>
      <c r="K194" s="133">
        <v>0</v>
      </c>
      <c r="L194" s="135">
        <f t="shared" si="8"/>
        <v>0</v>
      </c>
      <c r="M194" s="42"/>
    </row>
    <row r="195" spans="1:13">
      <c r="A195" s="34"/>
      <c r="B195" s="34"/>
      <c r="C195" s="34"/>
      <c r="D195" s="8"/>
      <c r="E195" s="7"/>
      <c r="F195" s="34"/>
      <c r="G195" s="34"/>
      <c r="H195" s="34"/>
      <c r="I195" s="34"/>
      <c r="J195" s="134">
        <f t="shared" si="7"/>
        <v>-239818.6329863698</v>
      </c>
      <c r="K195" s="133">
        <v>0</v>
      </c>
      <c r="L195" s="135">
        <f t="shared" si="8"/>
        <v>0</v>
      </c>
      <c r="M195" s="34"/>
    </row>
    <row r="196" spans="1:13">
      <c r="A196" s="34"/>
      <c r="B196" s="34"/>
      <c r="C196" s="34"/>
      <c r="D196" s="34"/>
      <c r="E196" s="34"/>
      <c r="F196" s="34"/>
      <c r="G196" s="34"/>
      <c r="H196" s="34"/>
      <c r="I196" s="34"/>
      <c r="J196" s="134">
        <f t="shared" si="7"/>
        <v>-215836.76968773283</v>
      </c>
      <c r="K196" s="133">
        <v>0</v>
      </c>
      <c r="L196" s="135">
        <f t="shared" si="8"/>
        <v>0</v>
      </c>
      <c r="M196" s="34"/>
    </row>
    <row r="197" spans="1:13">
      <c r="A197" s="6"/>
      <c r="B197" s="6"/>
      <c r="C197" s="6"/>
      <c r="D197" s="6"/>
      <c r="E197" s="6"/>
      <c r="F197" s="6"/>
      <c r="G197" s="34"/>
      <c r="H197" s="34"/>
      <c r="I197" s="34"/>
      <c r="J197" s="134">
        <f t="shared" si="7"/>
        <v>-191854.90638909585</v>
      </c>
      <c r="K197" s="133">
        <v>1</v>
      </c>
      <c r="L197" s="135">
        <f t="shared" si="8"/>
        <v>0.01</v>
      </c>
      <c r="M197" s="34"/>
    </row>
    <row r="198" spans="1:13">
      <c r="A198" s="34"/>
      <c r="B198" s="34"/>
      <c r="C198" s="6"/>
      <c r="D198" s="6"/>
      <c r="E198" s="6"/>
      <c r="F198" s="6"/>
      <c r="G198" s="34"/>
      <c r="H198" s="34"/>
      <c r="I198" s="34"/>
      <c r="J198" s="134">
        <f t="shared" si="7"/>
        <v>-167873.04309045887</v>
      </c>
      <c r="K198" s="133">
        <v>1</v>
      </c>
      <c r="L198" s="135">
        <f t="shared" si="8"/>
        <v>0.01</v>
      </c>
      <c r="M198" s="34"/>
    </row>
    <row r="199" spans="1:13">
      <c r="A199" s="34"/>
      <c r="B199" s="34"/>
      <c r="C199" s="6"/>
      <c r="D199" s="6"/>
      <c r="E199" s="6"/>
      <c r="F199" s="6"/>
      <c r="G199" s="34"/>
      <c r="H199" s="34"/>
      <c r="I199" s="34"/>
      <c r="J199" s="134">
        <f t="shared" si="7"/>
        <v>-143891.17979182189</v>
      </c>
      <c r="K199" s="133">
        <v>0</v>
      </c>
      <c r="L199" s="135">
        <f t="shared" si="8"/>
        <v>0</v>
      </c>
      <c r="M199" s="34"/>
    </row>
    <row r="200" spans="1:13">
      <c r="A200" s="34"/>
      <c r="B200" s="34"/>
      <c r="C200" s="34"/>
      <c r="D200" s="34"/>
      <c r="E200" s="34"/>
      <c r="F200" s="34"/>
      <c r="G200" s="34"/>
      <c r="H200" s="34"/>
      <c r="I200" s="34"/>
      <c r="J200" s="134">
        <f t="shared" si="7"/>
        <v>-119909.31649318492</v>
      </c>
      <c r="K200" s="133">
        <v>1</v>
      </c>
      <c r="L200" s="135">
        <f t="shared" si="8"/>
        <v>0.01</v>
      </c>
      <c r="M200" s="34"/>
    </row>
    <row r="201" spans="1:13">
      <c r="A201" s="34"/>
      <c r="B201" s="34"/>
      <c r="C201" s="34"/>
      <c r="D201" s="34"/>
      <c r="E201" s="34"/>
      <c r="F201" s="34"/>
      <c r="G201" s="34"/>
      <c r="H201" s="34"/>
      <c r="I201" s="34"/>
      <c r="J201" s="134">
        <f t="shared" si="7"/>
        <v>-95927.453194547939</v>
      </c>
      <c r="K201" s="133">
        <v>3</v>
      </c>
      <c r="L201" s="135">
        <f t="shared" si="8"/>
        <v>0.03</v>
      </c>
      <c r="M201" s="34"/>
    </row>
    <row r="202" spans="1:13">
      <c r="A202" s="34"/>
      <c r="B202" s="34"/>
      <c r="C202" s="34"/>
      <c r="D202" s="34"/>
      <c r="E202" s="34"/>
      <c r="F202" s="34"/>
      <c r="G202" s="34"/>
      <c r="H202" s="34"/>
      <c r="I202" s="34"/>
      <c r="J202" s="134">
        <f t="shared" si="7"/>
        <v>-71945.589895910962</v>
      </c>
      <c r="K202" s="133">
        <v>7</v>
      </c>
      <c r="L202" s="135">
        <f t="shared" si="8"/>
        <v>7.0000000000000007E-2</v>
      </c>
      <c r="M202" s="34"/>
    </row>
    <row r="203" spans="1:13">
      <c r="A203" s="34"/>
      <c r="B203" s="34"/>
      <c r="C203" s="34"/>
      <c r="D203" s="34"/>
      <c r="E203" s="34"/>
      <c r="F203" s="34"/>
      <c r="G203" s="34"/>
      <c r="H203" s="34"/>
      <c r="I203" s="34"/>
      <c r="J203" s="134">
        <f t="shared" si="7"/>
        <v>-47963.72659727397</v>
      </c>
      <c r="K203" s="133">
        <v>6</v>
      </c>
      <c r="L203" s="135">
        <f t="shared" si="8"/>
        <v>0.06</v>
      </c>
      <c r="M203" s="34"/>
    </row>
    <row r="204" spans="1:13">
      <c r="A204" s="34"/>
      <c r="B204" s="34"/>
      <c r="C204" s="34"/>
      <c r="D204" s="34"/>
      <c r="E204" s="34"/>
      <c r="F204" s="34"/>
      <c r="G204" s="34"/>
      <c r="H204" s="34"/>
      <c r="I204" s="34"/>
      <c r="J204" s="134">
        <f t="shared" si="7"/>
        <v>-23981.863298636985</v>
      </c>
      <c r="K204" s="133">
        <v>7</v>
      </c>
      <c r="L204" s="135">
        <f t="shared" si="8"/>
        <v>7.0000000000000007E-2</v>
      </c>
      <c r="M204" s="34"/>
    </row>
    <row r="205" spans="1:13">
      <c r="A205" s="34"/>
      <c r="B205" s="34"/>
      <c r="C205" s="34"/>
      <c r="D205" s="34"/>
      <c r="E205" s="34"/>
      <c r="F205" s="34"/>
      <c r="G205" s="34"/>
      <c r="H205" s="34"/>
      <c r="I205" s="34"/>
      <c r="J205" s="134">
        <v>0</v>
      </c>
      <c r="K205" s="133">
        <v>3</v>
      </c>
      <c r="L205" s="135">
        <f t="shared" si="8"/>
        <v>0.03</v>
      </c>
      <c r="M205" s="34"/>
    </row>
    <row r="206" spans="1:13">
      <c r="A206" s="34"/>
      <c r="B206" s="34"/>
      <c r="C206" s="34"/>
      <c r="D206" s="34"/>
      <c r="E206" s="34"/>
      <c r="F206" s="34"/>
      <c r="G206" s="34"/>
      <c r="H206" s="34"/>
      <c r="I206" s="34"/>
      <c r="J206" s="134">
        <f t="shared" ref="J206:J219" si="9">J205+(MAX(MAX($D$225:$D$324)-0,0-MIN($D$225:$D$324))/14)</f>
        <v>23981.863298636985</v>
      </c>
      <c r="K206" s="133">
        <v>8</v>
      </c>
      <c r="L206" s="135">
        <f t="shared" si="8"/>
        <v>0.08</v>
      </c>
      <c r="M206" s="34"/>
    </row>
    <row r="207" spans="1:13">
      <c r="A207" s="34"/>
      <c r="B207" s="34"/>
      <c r="C207" s="34"/>
      <c r="D207" s="34"/>
      <c r="E207" s="34"/>
      <c r="F207" s="34"/>
      <c r="G207" s="34"/>
      <c r="H207" s="34"/>
      <c r="I207" s="34"/>
      <c r="J207" s="134">
        <f t="shared" si="9"/>
        <v>47963.72659727397</v>
      </c>
      <c r="K207" s="133">
        <v>8</v>
      </c>
      <c r="L207" s="135">
        <f t="shared" si="8"/>
        <v>0.08</v>
      </c>
      <c r="M207" s="34"/>
    </row>
    <row r="208" spans="1:13">
      <c r="A208" s="34"/>
      <c r="B208" s="34"/>
      <c r="C208" s="34"/>
      <c r="D208" s="34"/>
      <c r="E208" s="34"/>
      <c r="F208" s="34"/>
      <c r="G208" s="34"/>
      <c r="H208" s="34"/>
      <c r="I208" s="34"/>
      <c r="J208" s="134">
        <f t="shared" si="9"/>
        <v>71945.589895910962</v>
      </c>
      <c r="K208" s="133">
        <v>12</v>
      </c>
      <c r="L208" s="135">
        <f t="shared" si="8"/>
        <v>0.12</v>
      </c>
      <c r="M208" s="34"/>
    </row>
    <row r="209" spans="1:13">
      <c r="A209" s="34"/>
      <c r="B209" s="34"/>
      <c r="C209" s="34"/>
      <c r="D209" s="34"/>
      <c r="E209" s="34"/>
      <c r="F209" s="34"/>
      <c r="G209" s="34"/>
      <c r="H209" s="34"/>
      <c r="I209" s="34"/>
      <c r="J209" s="134">
        <f t="shared" si="9"/>
        <v>95927.453194547939</v>
      </c>
      <c r="K209" s="133">
        <v>13</v>
      </c>
      <c r="L209" s="135">
        <f t="shared" si="8"/>
        <v>0.13</v>
      </c>
      <c r="M209" s="34"/>
    </row>
    <row r="210" spans="1:13">
      <c r="A210" s="34"/>
      <c r="B210" s="34"/>
      <c r="C210" s="34"/>
      <c r="D210" s="34"/>
      <c r="E210" s="34"/>
      <c r="F210" s="34"/>
      <c r="G210" s="34"/>
      <c r="H210" s="34"/>
      <c r="I210" s="34"/>
      <c r="J210" s="134">
        <f t="shared" si="9"/>
        <v>119909.31649318492</v>
      </c>
      <c r="K210" s="133">
        <v>6</v>
      </c>
      <c r="L210" s="135">
        <f t="shared" si="8"/>
        <v>0.06</v>
      </c>
      <c r="M210" s="34"/>
    </row>
    <row r="211" spans="1:13">
      <c r="A211" s="34"/>
      <c r="B211" s="34"/>
      <c r="C211" s="34"/>
      <c r="D211" s="34"/>
      <c r="E211" s="34"/>
      <c r="F211" s="34"/>
      <c r="G211" s="34"/>
      <c r="H211" s="34"/>
      <c r="I211" s="34"/>
      <c r="J211" s="134">
        <f t="shared" si="9"/>
        <v>143891.17979182189</v>
      </c>
      <c r="K211" s="133">
        <v>7</v>
      </c>
      <c r="L211" s="135">
        <f t="shared" si="8"/>
        <v>7.0000000000000007E-2</v>
      </c>
      <c r="M211" s="34"/>
    </row>
    <row r="212" spans="1:13">
      <c r="A212" s="34"/>
      <c r="B212" s="34"/>
      <c r="C212" s="34"/>
      <c r="D212" s="34"/>
      <c r="E212" s="34"/>
      <c r="F212" s="34"/>
      <c r="G212" s="34"/>
      <c r="H212" s="34"/>
      <c r="I212" s="34"/>
      <c r="J212" s="134">
        <f t="shared" si="9"/>
        <v>167873.04309045887</v>
      </c>
      <c r="K212" s="133">
        <v>6</v>
      </c>
      <c r="L212" s="135">
        <f t="shared" si="8"/>
        <v>0.06</v>
      </c>
      <c r="M212" s="34"/>
    </row>
    <row r="213" spans="1:13">
      <c r="A213" s="34"/>
      <c r="B213" s="34"/>
      <c r="C213" s="34"/>
      <c r="D213" s="34"/>
      <c r="E213" s="34"/>
      <c r="F213" s="34"/>
      <c r="G213" s="34"/>
      <c r="H213" s="34"/>
      <c r="I213" s="34"/>
      <c r="J213" s="134">
        <f t="shared" si="9"/>
        <v>191854.90638909585</v>
      </c>
      <c r="K213" s="133">
        <v>4</v>
      </c>
      <c r="L213" s="135">
        <f t="shared" si="8"/>
        <v>0.04</v>
      </c>
      <c r="M213" s="34"/>
    </row>
    <row r="214" spans="1:13">
      <c r="A214" s="34"/>
      <c r="B214" s="34"/>
      <c r="C214" s="34"/>
      <c r="D214" s="34"/>
      <c r="E214" s="34"/>
      <c r="F214" s="34"/>
      <c r="G214" s="34"/>
      <c r="H214" s="34"/>
      <c r="I214" s="34"/>
      <c r="J214" s="134">
        <f t="shared" si="9"/>
        <v>215836.76968773283</v>
      </c>
      <c r="K214" s="133">
        <v>0</v>
      </c>
      <c r="L214" s="135">
        <f t="shared" si="8"/>
        <v>0</v>
      </c>
      <c r="M214" s="34"/>
    </row>
    <row r="215" spans="1:13">
      <c r="A215" s="34"/>
      <c r="B215" s="34"/>
      <c r="C215" s="34"/>
      <c r="D215" s="34"/>
      <c r="E215" s="34"/>
      <c r="F215" s="34"/>
      <c r="G215" s="34"/>
      <c r="H215" s="34"/>
      <c r="I215" s="34"/>
      <c r="J215" s="134">
        <f t="shared" si="9"/>
        <v>239818.6329863698</v>
      </c>
      <c r="K215" s="133">
        <v>2</v>
      </c>
      <c r="L215" s="135">
        <f t="shared" si="8"/>
        <v>0.02</v>
      </c>
      <c r="M215" s="34"/>
    </row>
    <row r="216" spans="1:13">
      <c r="A216" s="34"/>
      <c r="B216" s="34"/>
      <c r="C216" s="34"/>
      <c r="D216" s="34"/>
      <c r="E216" s="34"/>
      <c r="F216" s="34"/>
      <c r="G216" s="34"/>
      <c r="H216" s="34"/>
      <c r="I216" s="34"/>
      <c r="J216" s="134">
        <f t="shared" si="9"/>
        <v>263800.49628500681</v>
      </c>
      <c r="K216" s="133">
        <v>1</v>
      </c>
      <c r="L216" s="135">
        <f t="shared" si="8"/>
        <v>0.01</v>
      </c>
      <c r="M216" s="34"/>
    </row>
    <row r="217" spans="1:13">
      <c r="A217" s="34"/>
      <c r="B217" s="34"/>
      <c r="C217" s="34"/>
      <c r="D217" s="34"/>
      <c r="E217" s="34"/>
      <c r="F217" s="34"/>
      <c r="G217" s="34"/>
      <c r="H217" s="34"/>
      <c r="I217" s="34"/>
      <c r="J217" s="134">
        <f t="shared" si="9"/>
        <v>287782.35958364379</v>
      </c>
      <c r="K217" s="133">
        <v>2</v>
      </c>
      <c r="L217" s="135">
        <f t="shared" si="8"/>
        <v>0.02</v>
      </c>
      <c r="M217" s="34"/>
    </row>
    <row r="218" spans="1:13">
      <c r="A218" s="34"/>
      <c r="B218" s="34"/>
      <c r="C218" s="34"/>
      <c r="D218" s="34"/>
      <c r="E218" s="34"/>
      <c r="F218" s="34"/>
      <c r="G218" s="34"/>
      <c r="H218" s="34"/>
      <c r="I218" s="34"/>
      <c r="J218" s="134">
        <f t="shared" si="9"/>
        <v>311764.22288228077</v>
      </c>
      <c r="K218" s="133">
        <v>1</v>
      </c>
      <c r="L218" s="135">
        <f t="shared" si="8"/>
        <v>0.01</v>
      </c>
      <c r="M218" s="34"/>
    </row>
    <row r="219" spans="1:13">
      <c r="A219" s="34"/>
      <c r="B219" s="34"/>
      <c r="C219" s="34"/>
      <c r="D219" s="34"/>
      <c r="E219" s="34"/>
      <c r="F219" s="34"/>
      <c r="G219" s="34"/>
      <c r="H219" s="34"/>
      <c r="I219" s="34"/>
      <c r="J219" s="134">
        <f t="shared" si="9"/>
        <v>335746.08618091774</v>
      </c>
      <c r="K219" s="136">
        <v>1</v>
      </c>
      <c r="L219" s="137">
        <f t="shared" si="8"/>
        <v>0.01</v>
      </c>
      <c r="M219" s="34"/>
    </row>
    <row r="220" spans="1:13">
      <c r="A220" s="34"/>
      <c r="B220" s="34"/>
      <c r="C220" s="34"/>
      <c r="D220" s="34"/>
      <c r="E220" s="34"/>
      <c r="F220" s="34"/>
      <c r="G220" s="34"/>
      <c r="H220" s="34"/>
      <c r="I220" s="34"/>
      <c r="J220" s="138" t="s">
        <v>57</v>
      </c>
      <c r="K220" s="139">
        <f>SUM(K191:K219)</f>
        <v>100</v>
      </c>
      <c r="L220" s="137">
        <f>SUM(L191:L219)</f>
        <v>1.0000000000000002</v>
      </c>
      <c r="M220" s="34"/>
    </row>
    <row r="221" spans="1:13">
      <c r="A221" s="34"/>
      <c r="B221" s="34"/>
      <c r="C221" s="34"/>
      <c r="D221" s="34"/>
      <c r="E221" s="34"/>
      <c r="F221" s="34"/>
      <c r="G221" s="34"/>
      <c r="H221" s="34"/>
      <c r="I221" s="34"/>
      <c r="J221" s="34"/>
      <c r="K221" s="34"/>
      <c r="L221" s="34"/>
      <c r="M221" s="34"/>
    </row>
    <row r="222" spans="1:13" ht="15.75">
      <c r="A222" s="140" t="s">
        <v>56</v>
      </c>
      <c r="B222" s="34"/>
      <c r="C222" s="34"/>
      <c r="D222" s="34"/>
      <c r="E222" s="34"/>
      <c r="F222" s="34"/>
      <c r="G222" s="34"/>
      <c r="H222" s="34"/>
      <c r="I222" s="34"/>
      <c r="J222" s="34"/>
      <c r="K222" s="34"/>
      <c r="L222" s="34"/>
      <c r="M222" s="34"/>
    </row>
    <row r="223" spans="1:13" ht="38.25">
      <c r="A223" s="141" t="s">
        <v>83</v>
      </c>
      <c r="B223" s="141" t="str">
        <f>A44</f>
        <v>Sales Price Per Unit</v>
      </c>
      <c r="C223" s="141" t="str">
        <f>$A$43</f>
        <v>Units Sold</v>
      </c>
      <c r="D223" s="142" t="str">
        <f>D179</f>
        <v>NPV</v>
      </c>
      <c r="E223" s="141"/>
      <c r="F223" s="141"/>
      <c r="G223" s="141"/>
      <c r="H223" s="141"/>
      <c r="I223" s="141"/>
      <c r="J223" s="34"/>
      <c r="K223" s="34"/>
      <c r="L223" s="34"/>
      <c r="M223" s="34"/>
    </row>
    <row r="224" spans="1:13" ht="13.5" thickBot="1">
      <c r="A224" s="143"/>
      <c r="B224" s="216">
        <f ca="1">D44</f>
        <v>155.02281008636174</v>
      </c>
      <c r="C224" s="215">
        <f ca="1">D43</f>
        <v>919.41490048668686</v>
      </c>
      <c r="D224" s="144">
        <f ca="1">H36</f>
        <v>-57560.534235169704</v>
      </c>
      <c r="J224" s="34"/>
      <c r="K224" s="34"/>
      <c r="L224" s="34"/>
      <c r="M224" s="34"/>
    </row>
    <row r="225" spans="1:13">
      <c r="A225" s="145">
        <v>1</v>
      </c>
      <c r="B225" s="217">
        <f t="dataTable" ref="B225:D324" dt2D="0" dtr="0" r1="G158" ca="1"/>
        <v>202.59525143907541</v>
      </c>
      <c r="C225" s="218">
        <v>1131.1638357358095</v>
      </c>
      <c r="D225" s="219">
        <v>101210.35041869845</v>
      </c>
      <c r="J225" s="127"/>
      <c r="K225" s="34"/>
      <c r="L225" s="34"/>
      <c r="M225" s="34"/>
    </row>
    <row r="226" spans="1:13">
      <c r="A226" s="145">
        <v>2</v>
      </c>
      <c r="B226" s="217">
        <v>226.69744610698558</v>
      </c>
      <c r="C226" s="218">
        <v>866.92897192792907</v>
      </c>
      <c r="D226" s="219">
        <v>87106.184655650519</v>
      </c>
      <c r="E226" s="146"/>
      <c r="F226" s="146"/>
      <c r="G226" s="146"/>
      <c r="H226" s="147"/>
      <c r="I226" s="146"/>
      <c r="J226" s="127"/>
      <c r="K226" s="34"/>
      <c r="L226" s="34"/>
      <c r="M226" s="34"/>
    </row>
    <row r="227" spans="1:13">
      <c r="A227" s="145">
        <v>3</v>
      </c>
      <c r="B227" s="217">
        <v>158.90442151242002</v>
      </c>
      <c r="C227" s="218">
        <v>890.22610951176011</v>
      </c>
      <c r="D227" s="219">
        <v>-52935.431308051629</v>
      </c>
      <c r="E227" s="146"/>
      <c r="F227" s="146"/>
      <c r="G227" s="146"/>
      <c r="H227" s="147"/>
      <c r="I227" s="146"/>
      <c r="J227" s="127"/>
      <c r="K227" s="34"/>
      <c r="L227" s="34"/>
      <c r="M227" s="34"/>
    </row>
    <row r="228" spans="1:13">
      <c r="A228" s="145">
        <v>4</v>
      </c>
      <c r="B228" s="217">
        <v>201.57816700621029</v>
      </c>
      <c r="C228" s="218">
        <v>772.56692754118956</v>
      </c>
      <c r="D228" s="219">
        <v>11015.122254800342</v>
      </c>
      <c r="E228" s="146"/>
      <c r="F228" s="146"/>
      <c r="G228" s="146"/>
      <c r="H228" s="147"/>
      <c r="I228" s="146"/>
      <c r="J228" s="127"/>
      <c r="K228" s="34"/>
      <c r="L228" s="34"/>
      <c r="M228" s="34"/>
    </row>
    <row r="229" spans="1:13">
      <c r="A229" s="145">
        <v>5</v>
      </c>
      <c r="B229" s="217">
        <v>183.49174225324299</v>
      </c>
      <c r="C229" s="218">
        <v>1070.2899293393687</v>
      </c>
      <c r="D229" s="219">
        <v>36372.871550840267</v>
      </c>
      <c r="E229" s="146"/>
      <c r="F229" s="146"/>
      <c r="G229" s="146"/>
      <c r="H229" s="147"/>
      <c r="I229" s="146"/>
      <c r="J229" s="127"/>
      <c r="K229" s="34"/>
      <c r="L229" s="34"/>
      <c r="M229" s="34"/>
    </row>
    <row r="230" spans="1:13">
      <c r="A230" s="145">
        <v>6</v>
      </c>
      <c r="B230" s="217">
        <v>211.16245207982283</v>
      </c>
      <c r="C230" s="218">
        <v>1096.8962775497737</v>
      </c>
      <c r="D230" s="219">
        <v>115686.49434747797</v>
      </c>
      <c r="E230" s="146"/>
      <c r="F230" s="146"/>
      <c r="G230" s="146"/>
      <c r="H230" s="147"/>
      <c r="I230" s="146"/>
      <c r="J230" s="34"/>
      <c r="K230" s="34"/>
      <c r="L230" s="34"/>
      <c r="M230" s="34"/>
    </row>
    <row r="231" spans="1:13">
      <c r="A231" s="145">
        <v>7</v>
      </c>
      <c r="B231" s="217">
        <v>167.80566595771089</v>
      </c>
      <c r="C231" s="218">
        <v>903.69843994613086</v>
      </c>
      <c r="D231" s="219">
        <v>-31441.233898088743</v>
      </c>
      <c r="E231" s="146"/>
      <c r="F231" s="146"/>
      <c r="G231" s="146"/>
      <c r="H231" s="147"/>
      <c r="I231" s="146"/>
      <c r="J231" s="148"/>
      <c r="K231" s="34"/>
      <c r="L231" s="34"/>
      <c r="M231" s="34"/>
    </row>
    <row r="232" spans="1:13">
      <c r="A232" s="145">
        <v>8</v>
      </c>
      <c r="B232" s="217">
        <v>228.29977318119219</v>
      </c>
      <c r="C232" s="218">
        <v>1168.331770201966</v>
      </c>
      <c r="D232" s="219">
        <v>183581.75251772342</v>
      </c>
      <c r="E232" s="146"/>
      <c r="F232" s="146"/>
      <c r="G232" s="146"/>
      <c r="H232" s="147"/>
      <c r="I232" s="146"/>
      <c r="J232" s="148"/>
      <c r="K232" s="34"/>
      <c r="L232" s="34"/>
      <c r="M232" s="34"/>
    </row>
    <row r="233" spans="1:13">
      <c r="A233" s="145">
        <v>9</v>
      </c>
      <c r="B233" s="217">
        <v>206.89572368480992</v>
      </c>
      <c r="C233" s="218">
        <v>1008.1020381601228</v>
      </c>
      <c r="D233" s="219">
        <v>81485.227668529493</v>
      </c>
      <c r="E233" s="146"/>
      <c r="F233" s="146"/>
      <c r="G233" s="146"/>
      <c r="H233" s="147"/>
      <c r="I233" s="146"/>
      <c r="J233" s="148"/>
      <c r="K233" s="34"/>
      <c r="L233" s="34"/>
      <c r="M233" s="34"/>
    </row>
    <row r="234" spans="1:13">
      <c r="A234" s="145">
        <v>10</v>
      </c>
      <c r="B234" s="217">
        <v>190.68405002368169</v>
      </c>
      <c r="C234" s="218">
        <v>946.00428470423833</v>
      </c>
      <c r="D234" s="219">
        <v>28154.32878113084</v>
      </c>
      <c r="E234" s="146"/>
      <c r="F234" s="146"/>
      <c r="G234" s="146"/>
      <c r="H234" s="147"/>
      <c r="I234" s="146"/>
      <c r="J234" s="148"/>
      <c r="K234" s="34"/>
      <c r="L234" s="34"/>
      <c r="M234" s="34"/>
    </row>
    <row r="235" spans="1:13">
      <c r="A235" s="145">
        <v>11</v>
      </c>
      <c r="B235" s="217">
        <v>230.49631521206589</v>
      </c>
      <c r="C235" s="218">
        <v>1195.1719069791452</v>
      </c>
      <c r="D235" s="219">
        <v>198272.2477126657</v>
      </c>
      <c r="E235" s="146"/>
      <c r="F235" s="146"/>
      <c r="G235" s="146"/>
      <c r="H235" s="147"/>
      <c r="I235" s="146"/>
      <c r="J235" s="148"/>
      <c r="K235" s="34"/>
      <c r="L235" s="34"/>
      <c r="M235" s="34"/>
    </row>
    <row r="236" spans="1:13">
      <c r="A236" s="145">
        <v>12</v>
      </c>
      <c r="B236" s="217">
        <v>159.05556288933053</v>
      </c>
      <c r="C236" s="218">
        <v>856.52661484691146</v>
      </c>
      <c r="D236" s="219">
        <v>-57326.101419265586</v>
      </c>
      <c r="E236" s="146"/>
      <c r="F236" s="146"/>
      <c r="G236" s="146"/>
      <c r="H236" s="147"/>
      <c r="I236" s="146"/>
      <c r="J236" s="148"/>
      <c r="K236" s="34"/>
      <c r="L236" s="34"/>
      <c r="M236" s="34"/>
    </row>
    <row r="237" spans="1:13">
      <c r="A237" s="145">
        <v>13</v>
      </c>
      <c r="B237" s="217">
        <v>174.89728746969536</v>
      </c>
      <c r="C237" s="218">
        <v>1364.5779057472407</v>
      </c>
      <c r="D237" s="219">
        <v>66519.228052264254</v>
      </c>
      <c r="E237" s="146"/>
      <c r="F237" s="146"/>
      <c r="G237" s="146"/>
      <c r="H237" s="147"/>
      <c r="I237" s="146"/>
      <c r="J237" s="34"/>
      <c r="K237" s="34"/>
      <c r="L237" s="34"/>
      <c r="M237" s="34"/>
    </row>
    <row r="238" spans="1:13">
      <c r="A238" s="145">
        <v>14</v>
      </c>
      <c r="B238" s="217">
        <v>187.93339695097325</v>
      </c>
      <c r="C238" s="218">
        <v>1170.6027462434024</v>
      </c>
      <c r="D238" s="219">
        <v>69072.730227708409</v>
      </c>
      <c r="E238" s="146"/>
      <c r="F238" s="146"/>
      <c r="G238" s="146"/>
      <c r="H238" s="147"/>
      <c r="I238" s="146"/>
      <c r="J238" s="34"/>
      <c r="K238" s="34"/>
      <c r="L238" s="34"/>
      <c r="M238" s="34"/>
    </row>
    <row r="239" spans="1:13">
      <c r="A239" s="145">
        <v>15</v>
      </c>
      <c r="B239" s="217">
        <v>107.41485622371613</v>
      </c>
      <c r="C239" s="218">
        <v>872.26065519692668</v>
      </c>
      <c r="D239" s="219">
        <v>-164948.12585252352</v>
      </c>
      <c r="E239" s="146"/>
      <c r="F239" s="146"/>
      <c r="G239" s="146"/>
      <c r="H239" s="147"/>
      <c r="I239" s="146"/>
      <c r="J239" s="149"/>
      <c r="K239" s="34"/>
      <c r="L239" s="34"/>
      <c r="M239" s="34"/>
    </row>
    <row r="240" spans="1:13">
      <c r="A240" s="145">
        <v>16</v>
      </c>
      <c r="B240" s="217">
        <v>231.69688195581014</v>
      </c>
      <c r="C240" s="218">
        <v>935.06956628640864</v>
      </c>
      <c r="D240" s="219">
        <v>119283.38051905594</v>
      </c>
      <c r="E240" s="146"/>
      <c r="F240" s="146"/>
      <c r="G240" s="146"/>
      <c r="H240" s="147"/>
      <c r="I240" s="146"/>
      <c r="J240" s="150"/>
      <c r="K240" s="34"/>
      <c r="L240" s="34"/>
      <c r="M240" s="34"/>
    </row>
    <row r="241" spans="1:13">
      <c r="A241" s="145">
        <v>17</v>
      </c>
      <c r="B241" s="217">
        <v>182.19559230505098</v>
      </c>
      <c r="C241" s="218">
        <v>1405.9742088863416</v>
      </c>
      <c r="D241" s="219">
        <v>98933.018486373359</v>
      </c>
      <c r="E241" s="146"/>
      <c r="F241" s="146"/>
      <c r="G241" s="146"/>
      <c r="H241" s="147"/>
      <c r="I241" s="146"/>
      <c r="J241" s="150"/>
      <c r="K241" s="34"/>
      <c r="L241" s="34"/>
      <c r="M241" s="34"/>
    </row>
    <row r="242" spans="1:13">
      <c r="A242" s="145">
        <v>18</v>
      </c>
      <c r="B242" s="217">
        <v>149.32393670085628</v>
      </c>
      <c r="C242" s="218">
        <v>957.37751564478856</v>
      </c>
      <c r="D242" s="219">
        <v>-65920.701808642189</v>
      </c>
      <c r="E242" s="146"/>
      <c r="F242" s="146"/>
      <c r="G242" s="146"/>
      <c r="H242" s="147"/>
      <c r="I242" s="146"/>
      <c r="J242" s="150"/>
      <c r="K242" s="34"/>
      <c r="L242" s="34"/>
      <c r="M242" s="34"/>
    </row>
    <row r="243" spans="1:13">
      <c r="A243" s="145">
        <v>19</v>
      </c>
      <c r="B243" s="217">
        <v>168.9950570092206</v>
      </c>
      <c r="C243" s="218">
        <v>1227.1049510950595</v>
      </c>
      <c r="D243" s="219">
        <v>24301.152011058643</v>
      </c>
      <c r="E243" s="146"/>
      <c r="F243" s="146"/>
      <c r="G243" s="146"/>
      <c r="H243" s="147"/>
      <c r="I243" s="146"/>
      <c r="J243" s="150"/>
      <c r="K243" s="34"/>
      <c r="L243" s="34"/>
      <c r="M243" s="34"/>
    </row>
    <row r="244" spans="1:13">
      <c r="A244" s="145">
        <v>20</v>
      </c>
      <c r="B244" s="217">
        <v>226.39132010899434</v>
      </c>
      <c r="C244" s="218">
        <v>997.60243395469001</v>
      </c>
      <c r="D244" s="219">
        <v>126209.83764146065</v>
      </c>
      <c r="E244" s="146"/>
      <c r="F244" s="146"/>
      <c r="G244" s="146"/>
      <c r="H244" s="147"/>
      <c r="I244" s="146"/>
      <c r="J244" s="150"/>
      <c r="K244" s="34"/>
      <c r="L244" s="34"/>
      <c r="M244" s="34"/>
    </row>
    <row r="245" spans="1:13">
      <c r="A245" s="145">
        <v>21</v>
      </c>
      <c r="B245" s="217">
        <v>203.83315214847246</v>
      </c>
      <c r="C245" s="218">
        <v>1271.2222938636046</v>
      </c>
      <c r="D245" s="219">
        <v>139526.66385743953</v>
      </c>
      <c r="E245" s="146"/>
      <c r="F245" s="146"/>
      <c r="G245" s="146"/>
      <c r="H245" s="147"/>
      <c r="I245" s="146"/>
      <c r="J245" s="150"/>
      <c r="K245" s="34"/>
      <c r="L245" s="34"/>
      <c r="M245" s="34"/>
    </row>
    <row r="246" spans="1:13">
      <c r="A246" s="145">
        <v>22</v>
      </c>
      <c r="B246" s="217">
        <v>224.44962687257112</v>
      </c>
      <c r="C246" s="218">
        <v>1094.3890369388423</v>
      </c>
      <c r="D246" s="219">
        <v>150471.19849204493</v>
      </c>
      <c r="E246" s="146"/>
      <c r="F246" s="146"/>
      <c r="G246" s="146"/>
      <c r="H246" s="147"/>
      <c r="I246" s="146"/>
      <c r="J246" s="150"/>
      <c r="K246" s="34"/>
      <c r="L246" s="34"/>
      <c r="M246" s="34"/>
    </row>
    <row r="247" spans="1:13">
      <c r="A247" s="145">
        <v>23</v>
      </c>
      <c r="B247" s="217">
        <v>254.38111559507718</v>
      </c>
      <c r="C247" s="218">
        <v>978.79863915349279</v>
      </c>
      <c r="D247" s="219">
        <v>187286.63036983355</v>
      </c>
      <c r="E247" s="146"/>
      <c r="F247" s="146"/>
      <c r="G247" s="146"/>
      <c r="H247" s="147"/>
      <c r="I247" s="146"/>
      <c r="J247" s="150"/>
      <c r="K247" s="34"/>
      <c r="L247" s="34"/>
      <c r="M247" s="34"/>
    </row>
    <row r="248" spans="1:13">
      <c r="A248" s="145">
        <v>24</v>
      </c>
      <c r="B248" s="217">
        <v>176.04433714222347</v>
      </c>
      <c r="C248" s="218">
        <v>915.87151150331943</v>
      </c>
      <c r="D248" s="219">
        <v>-11079.728664909519</v>
      </c>
      <c r="E248" s="146"/>
      <c r="F248" s="146"/>
      <c r="G248" s="146"/>
      <c r="H248" s="147"/>
      <c r="I248" s="146"/>
      <c r="J248" s="150"/>
      <c r="K248" s="34"/>
      <c r="L248" s="34"/>
      <c r="M248" s="34"/>
    </row>
    <row r="249" spans="1:13">
      <c r="A249" s="145">
        <v>25</v>
      </c>
      <c r="B249" s="217">
        <v>175.29916771525083</v>
      </c>
      <c r="C249" s="218">
        <v>718.41725919148325</v>
      </c>
      <c r="D249" s="219">
        <v>-48211.980287881801</v>
      </c>
      <c r="E249" s="146"/>
      <c r="F249" s="146"/>
      <c r="G249" s="146"/>
      <c r="H249" s="147"/>
      <c r="I249" s="146"/>
      <c r="J249" s="150"/>
      <c r="K249" s="34"/>
      <c r="L249" s="34"/>
      <c r="M249" s="34"/>
    </row>
    <row r="250" spans="1:13">
      <c r="A250" s="145">
        <v>26</v>
      </c>
      <c r="B250" s="217">
        <v>268.72187610542187</v>
      </c>
      <c r="C250" s="218">
        <v>1151.9575115724278</v>
      </c>
      <c r="D250" s="219">
        <v>292056.71645728603</v>
      </c>
      <c r="E250" s="146"/>
      <c r="F250" s="146"/>
      <c r="G250" s="146"/>
      <c r="H250" s="147"/>
      <c r="I250" s="146"/>
      <c r="J250" s="150"/>
      <c r="K250" s="34"/>
      <c r="L250" s="34"/>
      <c r="M250" s="34"/>
    </row>
    <row r="251" spans="1:13">
      <c r="A251" s="145">
        <v>27</v>
      </c>
      <c r="B251" s="217">
        <v>179.78529879129562</v>
      </c>
      <c r="C251" s="218">
        <v>844.65610166104011</v>
      </c>
      <c r="D251" s="219">
        <v>-16297.218041403394</v>
      </c>
      <c r="E251" s="146"/>
      <c r="F251" s="146"/>
      <c r="G251" s="146"/>
      <c r="H251" s="147"/>
      <c r="I251" s="146"/>
      <c r="J251" s="150"/>
      <c r="K251" s="34"/>
      <c r="L251" s="34"/>
      <c r="M251" s="34"/>
    </row>
    <row r="252" spans="1:13">
      <c r="A252" s="145">
        <v>28</v>
      </c>
      <c r="B252" s="217">
        <v>211.687609730319</v>
      </c>
      <c r="C252" s="218">
        <v>1007.7857212833846</v>
      </c>
      <c r="D252" s="219">
        <v>93178.470591111807</v>
      </c>
      <c r="E252" s="146"/>
      <c r="F252" s="146"/>
      <c r="G252" s="146"/>
      <c r="H252" s="147"/>
      <c r="I252" s="146"/>
      <c r="J252" s="150"/>
      <c r="K252" s="34"/>
      <c r="L252" s="34"/>
      <c r="M252" s="34"/>
    </row>
    <row r="253" spans="1:13">
      <c r="A253" s="145">
        <v>29</v>
      </c>
      <c r="B253" s="217">
        <v>242.91120987554419</v>
      </c>
      <c r="C253" s="218">
        <v>1239.2995101208232</v>
      </c>
      <c r="D253" s="219">
        <v>249650.41253397451</v>
      </c>
      <c r="E253" s="146"/>
      <c r="F253" s="146"/>
      <c r="G253" s="146"/>
      <c r="H253" s="147"/>
      <c r="I253" s="146"/>
      <c r="J253" s="150"/>
      <c r="K253" s="34"/>
      <c r="L253" s="34"/>
      <c r="M253" s="34"/>
    </row>
    <row r="254" spans="1:13">
      <c r="A254" s="145">
        <v>30</v>
      </c>
      <c r="B254" s="217">
        <v>230.89765200350487</v>
      </c>
      <c r="C254" s="218">
        <v>855.58804708834464</v>
      </c>
      <c r="D254" s="219">
        <v>92409.770493401913</v>
      </c>
      <c r="E254" s="146"/>
      <c r="F254" s="146"/>
      <c r="G254" s="146"/>
      <c r="H254" s="147"/>
      <c r="I254" s="146"/>
      <c r="J254" s="150"/>
      <c r="K254" s="34"/>
      <c r="L254" s="34"/>
      <c r="M254" s="34"/>
    </row>
    <row r="255" spans="1:13">
      <c r="A255" s="145">
        <v>31</v>
      </c>
      <c r="B255" s="217">
        <v>165.26867722542244</v>
      </c>
      <c r="C255" s="218">
        <v>591.41568097107779</v>
      </c>
      <c r="D255" s="219">
        <v>-85488.522748688207</v>
      </c>
      <c r="E255" s="146"/>
      <c r="F255" s="146"/>
      <c r="G255" s="146"/>
      <c r="H255" s="147"/>
      <c r="I255" s="146"/>
      <c r="J255" s="150"/>
      <c r="K255" s="34"/>
      <c r="L255" s="34"/>
      <c r="M255" s="34"/>
    </row>
    <row r="256" spans="1:13">
      <c r="A256" s="145">
        <v>32</v>
      </c>
      <c r="B256" s="217">
        <v>152.25886702026295</v>
      </c>
      <c r="C256" s="218">
        <v>964.53781745641732</v>
      </c>
      <c r="D256" s="219">
        <v>-58185.836352526792</v>
      </c>
      <c r="E256" s="146"/>
      <c r="F256" s="146"/>
      <c r="G256" s="146"/>
      <c r="H256" s="147"/>
      <c r="I256" s="146"/>
      <c r="J256" s="150"/>
      <c r="K256" s="34"/>
      <c r="L256" s="34"/>
      <c r="M256" s="34"/>
    </row>
    <row r="257" spans="1:13">
      <c r="A257" s="145">
        <v>33</v>
      </c>
      <c r="B257" s="217">
        <v>163.21322979195725</v>
      </c>
      <c r="C257" s="218">
        <v>1200.4192235066378</v>
      </c>
      <c r="D257" s="219">
        <v>2995.434560762078</v>
      </c>
      <c r="E257" s="146"/>
      <c r="F257" s="146"/>
      <c r="G257" s="146"/>
      <c r="H257" s="147"/>
      <c r="I257" s="146"/>
      <c r="J257" s="150"/>
      <c r="K257" s="34"/>
      <c r="L257" s="34"/>
      <c r="M257" s="34"/>
    </row>
    <row r="258" spans="1:13">
      <c r="A258" s="145">
        <v>34</v>
      </c>
      <c r="B258" s="217">
        <v>266.57294431925658</v>
      </c>
      <c r="C258" s="218">
        <v>1256.8193202772275</v>
      </c>
      <c r="D258" s="219">
        <v>328193.1399680106</v>
      </c>
      <c r="E258" s="146"/>
      <c r="F258" s="146"/>
      <c r="G258" s="146"/>
      <c r="H258" s="147"/>
      <c r="I258" s="146"/>
      <c r="J258" s="150"/>
      <c r="K258" s="34"/>
      <c r="L258" s="34"/>
      <c r="M258" s="34"/>
    </row>
    <row r="259" spans="1:13">
      <c r="A259" s="145">
        <v>35</v>
      </c>
      <c r="B259" s="217">
        <v>249.7316730118005</v>
      </c>
      <c r="C259" s="218">
        <v>602.83420100980288</v>
      </c>
      <c r="D259" s="219">
        <v>40427.723071537795</v>
      </c>
      <c r="E259" s="146"/>
      <c r="F259" s="146"/>
      <c r="G259" s="146"/>
      <c r="H259" s="147"/>
      <c r="I259" s="146"/>
      <c r="J259" s="150"/>
      <c r="K259" s="34"/>
      <c r="L259" s="34"/>
      <c r="M259" s="34"/>
    </row>
    <row r="260" spans="1:13">
      <c r="A260" s="145">
        <v>36</v>
      </c>
      <c r="B260" s="217">
        <v>174.48177819537705</v>
      </c>
      <c r="C260" s="218">
        <v>896.33784633322489</v>
      </c>
      <c r="D260" s="219">
        <v>-18038.797425507713</v>
      </c>
      <c r="E260" s="146"/>
      <c r="F260" s="146"/>
      <c r="G260" s="146"/>
      <c r="H260" s="147"/>
      <c r="I260" s="146"/>
      <c r="J260" s="150"/>
      <c r="K260" s="34"/>
      <c r="L260" s="34"/>
      <c r="M260" s="34"/>
    </row>
    <row r="261" spans="1:13">
      <c r="A261" s="145">
        <v>37</v>
      </c>
      <c r="B261" s="217">
        <v>225.94760108152477</v>
      </c>
      <c r="C261" s="218">
        <v>1213.1130252245048</v>
      </c>
      <c r="D261" s="219">
        <v>190455.41214470746</v>
      </c>
      <c r="E261" s="146"/>
      <c r="F261" s="146"/>
      <c r="G261" s="146"/>
      <c r="H261" s="147"/>
      <c r="I261" s="146"/>
      <c r="J261" s="150"/>
      <c r="K261" s="34"/>
      <c r="L261" s="34"/>
      <c r="M261" s="34"/>
    </row>
    <row r="262" spans="1:13">
      <c r="A262" s="145">
        <v>38</v>
      </c>
      <c r="B262" s="217">
        <v>187.93278915927618</v>
      </c>
      <c r="C262" s="218">
        <v>1062.5682745369304</v>
      </c>
      <c r="D262" s="219">
        <v>46337.171851914085</v>
      </c>
      <c r="E262" s="146"/>
      <c r="F262" s="146"/>
      <c r="G262" s="146"/>
      <c r="H262" s="147"/>
      <c r="I262" s="146"/>
      <c r="J262" s="150"/>
      <c r="K262" s="34"/>
      <c r="L262" s="34"/>
      <c r="M262" s="34"/>
    </row>
    <row r="263" spans="1:13">
      <c r="A263" s="145">
        <v>39</v>
      </c>
      <c r="B263" s="217">
        <v>196.21894049218341</v>
      </c>
      <c r="C263" s="218">
        <v>1158.2122774618426</v>
      </c>
      <c r="D263" s="219">
        <v>89862.925724872737</v>
      </c>
      <c r="E263" s="146"/>
      <c r="F263" s="146"/>
      <c r="G263" s="146"/>
      <c r="H263" s="147"/>
      <c r="I263" s="146"/>
      <c r="J263" s="150"/>
      <c r="K263" s="34"/>
      <c r="L263" s="34"/>
      <c r="M263" s="34"/>
    </row>
    <row r="264" spans="1:13">
      <c r="A264" s="145">
        <v>40</v>
      </c>
      <c r="B264" s="217">
        <v>166.18117053161302</v>
      </c>
      <c r="C264" s="218">
        <v>1357.0758744585919</v>
      </c>
      <c r="D264" s="219">
        <v>36339.256602561625</v>
      </c>
      <c r="E264" s="146"/>
      <c r="F264" s="146"/>
      <c r="G264" s="146"/>
      <c r="H264" s="147"/>
      <c r="I264" s="146"/>
      <c r="J264" s="150"/>
      <c r="K264" s="34"/>
      <c r="L264" s="34"/>
      <c r="M264" s="34"/>
    </row>
    <row r="265" spans="1:13">
      <c r="A265" s="145">
        <v>41</v>
      </c>
      <c r="B265" s="217">
        <v>216.84417762692095</v>
      </c>
      <c r="C265" s="218">
        <v>841.570041587623</v>
      </c>
      <c r="D265" s="219">
        <v>59155.372784170322</v>
      </c>
      <c r="E265" s="146"/>
      <c r="F265" s="146"/>
      <c r="G265" s="146"/>
      <c r="H265" s="147"/>
      <c r="I265" s="146"/>
      <c r="J265" s="150"/>
      <c r="K265" s="34"/>
      <c r="L265" s="34"/>
      <c r="M265" s="34"/>
    </row>
    <row r="266" spans="1:13">
      <c r="A266" s="145">
        <v>42</v>
      </c>
      <c r="B266" s="217">
        <v>142.06833124029029</v>
      </c>
      <c r="C266" s="218">
        <v>1102.7400534284047</v>
      </c>
      <c r="D266" s="219">
        <v>-68523.631009151897</v>
      </c>
      <c r="E266" s="146"/>
      <c r="F266" s="146"/>
      <c r="G266" s="146"/>
      <c r="H266" s="147"/>
      <c r="I266" s="146"/>
      <c r="J266" s="150"/>
      <c r="K266" s="34"/>
      <c r="L266" s="34"/>
      <c r="M266" s="34"/>
    </row>
    <row r="267" spans="1:13">
      <c r="A267" s="145">
        <v>43</v>
      </c>
      <c r="B267" s="217">
        <v>227.60792113820261</v>
      </c>
      <c r="C267" s="218">
        <v>987.21426800732718</v>
      </c>
      <c r="D267" s="219">
        <v>125978.06464825541</v>
      </c>
      <c r="E267" s="146"/>
      <c r="F267" s="146"/>
      <c r="G267" s="146"/>
      <c r="H267" s="147"/>
      <c r="I267" s="146"/>
      <c r="J267" s="150"/>
      <c r="K267" s="34"/>
      <c r="L267" s="34"/>
      <c r="M267" s="34"/>
    </row>
    <row r="268" spans="1:13">
      <c r="A268" s="145">
        <v>44</v>
      </c>
      <c r="B268" s="217">
        <v>212.10903451766671</v>
      </c>
      <c r="C268" s="218">
        <v>1052.0160601443567</v>
      </c>
      <c r="D268" s="219">
        <v>106128.49486315186</v>
      </c>
      <c r="E268" s="146"/>
      <c r="F268" s="146"/>
      <c r="G268" s="146"/>
      <c r="H268" s="147"/>
      <c r="I268" s="146"/>
      <c r="J268" s="150"/>
      <c r="K268" s="34"/>
      <c r="L268" s="34"/>
      <c r="M268" s="34"/>
    </row>
    <row r="269" spans="1:13">
      <c r="A269" s="145">
        <v>45</v>
      </c>
      <c r="B269" s="217">
        <v>276.00636658671857</v>
      </c>
      <c r="C269" s="218">
        <v>1065.7498139401225</v>
      </c>
      <c r="D269" s="219">
        <v>275863.6759789777</v>
      </c>
      <c r="E269" s="146"/>
      <c r="F269" s="146"/>
      <c r="G269" s="146"/>
      <c r="H269" s="147"/>
      <c r="I269" s="146"/>
      <c r="J269" s="150"/>
      <c r="K269" s="34"/>
      <c r="L269" s="34"/>
      <c r="M269" s="34"/>
    </row>
    <row r="270" spans="1:13">
      <c r="A270" s="145">
        <v>46</v>
      </c>
      <c r="B270" s="217">
        <v>230.74177449386025</v>
      </c>
      <c r="C270" s="218">
        <v>1136.8658621107484</v>
      </c>
      <c r="D270" s="219">
        <v>180632.38641684782</v>
      </c>
      <c r="E270" s="146"/>
      <c r="F270" s="146"/>
      <c r="G270" s="146"/>
      <c r="H270" s="147"/>
      <c r="I270" s="146"/>
      <c r="J270" s="150"/>
      <c r="K270" s="34"/>
      <c r="L270" s="34"/>
      <c r="M270" s="34"/>
    </row>
    <row r="271" spans="1:13">
      <c r="A271" s="145">
        <v>47</v>
      </c>
      <c r="B271" s="217">
        <v>161.66146810556017</v>
      </c>
      <c r="C271" s="218">
        <v>943.41387991905401</v>
      </c>
      <c r="D271" s="219">
        <v>-39165.863723251183</v>
      </c>
      <c r="E271" s="146"/>
      <c r="F271" s="146"/>
      <c r="G271" s="146"/>
      <c r="H271" s="147"/>
      <c r="I271" s="146"/>
      <c r="J271" s="150"/>
      <c r="K271" s="34"/>
      <c r="L271" s="34"/>
      <c r="M271" s="34"/>
    </row>
    <row r="272" spans="1:13">
      <c r="A272" s="145">
        <v>48</v>
      </c>
      <c r="B272" s="217">
        <v>193.12039414528829</v>
      </c>
      <c r="C272" s="218">
        <v>1309.9837436425612</v>
      </c>
      <c r="D272" s="219">
        <v>114969.85913478519</v>
      </c>
      <c r="E272" s="146"/>
      <c r="F272" s="146"/>
      <c r="G272" s="146"/>
      <c r="H272" s="147"/>
      <c r="I272" s="146"/>
      <c r="J272" s="150"/>
      <c r="K272" s="34"/>
      <c r="L272" s="34"/>
      <c r="M272" s="34"/>
    </row>
    <row r="273" spans="1:13">
      <c r="A273" s="145">
        <v>49</v>
      </c>
      <c r="B273" s="217">
        <v>211.90428034916232</v>
      </c>
      <c r="C273" s="218">
        <v>802.18472593523018</v>
      </c>
      <c r="D273" s="219">
        <v>38429.48169931391</v>
      </c>
      <c r="E273" s="146"/>
      <c r="F273" s="146"/>
      <c r="G273" s="146"/>
      <c r="H273" s="147"/>
      <c r="I273" s="146"/>
      <c r="J273" s="150"/>
      <c r="K273" s="34"/>
      <c r="L273" s="34"/>
      <c r="M273" s="34"/>
    </row>
    <row r="274" spans="1:13">
      <c r="A274" s="145">
        <v>50</v>
      </c>
      <c r="B274" s="217">
        <v>185.84500261541703</v>
      </c>
      <c r="C274" s="218">
        <v>778.02386887873377</v>
      </c>
      <c r="D274" s="219">
        <v>-17500.070472293446</v>
      </c>
      <c r="E274" s="146"/>
      <c r="F274" s="146"/>
      <c r="G274" s="146"/>
      <c r="H274" s="147"/>
      <c r="I274" s="146"/>
      <c r="J274" s="150"/>
      <c r="K274" s="34"/>
      <c r="L274" s="34"/>
      <c r="M274" s="34"/>
    </row>
    <row r="275" spans="1:13">
      <c r="A275" s="145">
        <v>51</v>
      </c>
      <c r="B275" s="217">
        <v>256.02181660308997</v>
      </c>
      <c r="C275" s="218">
        <v>1281.6678996916057</v>
      </c>
      <c r="D275" s="219">
        <v>305215.13259855111</v>
      </c>
      <c r="E275" s="146"/>
      <c r="F275" s="146"/>
      <c r="G275" s="146"/>
      <c r="H275" s="147"/>
      <c r="I275" s="146"/>
      <c r="J275" s="150"/>
      <c r="K275" s="34"/>
      <c r="L275" s="34"/>
      <c r="M275" s="34"/>
    </row>
    <row r="276" spans="1:13">
      <c r="A276" s="145">
        <v>52</v>
      </c>
      <c r="B276" s="217">
        <v>258.91094578794105</v>
      </c>
      <c r="C276" s="218">
        <v>879.18788177659019</v>
      </c>
      <c r="D276" s="219">
        <v>159897.57456192886</v>
      </c>
      <c r="E276" s="146"/>
      <c r="F276" s="146"/>
      <c r="G276" s="146"/>
      <c r="H276" s="147"/>
      <c r="I276" s="146"/>
      <c r="J276" s="150"/>
      <c r="K276" s="34"/>
      <c r="L276" s="34"/>
      <c r="M276" s="34"/>
    </row>
    <row r="277" spans="1:13">
      <c r="A277" s="145">
        <v>53</v>
      </c>
      <c r="B277" s="217">
        <v>167.99338080886088</v>
      </c>
      <c r="C277" s="218">
        <v>929.65651432305765</v>
      </c>
      <c r="D277" s="219">
        <v>-26827.206643067038</v>
      </c>
      <c r="E277" s="146"/>
      <c r="F277" s="146"/>
      <c r="G277" s="146"/>
      <c r="H277" s="147"/>
      <c r="I277" s="146"/>
      <c r="J277" s="150"/>
      <c r="K277" s="34"/>
      <c r="L277" s="34"/>
      <c r="M277" s="34"/>
    </row>
    <row r="278" spans="1:13">
      <c r="A278" s="145">
        <v>54</v>
      </c>
      <c r="B278" s="217">
        <v>202.85288087638182</v>
      </c>
      <c r="C278" s="218">
        <v>1512.422100216771</v>
      </c>
      <c r="D278" s="219">
        <v>196018.37993451738</v>
      </c>
      <c r="E278" s="146"/>
      <c r="F278" s="146"/>
      <c r="G278" s="146"/>
      <c r="H278" s="147"/>
      <c r="I278" s="146"/>
      <c r="J278" s="150"/>
      <c r="K278" s="34"/>
      <c r="L278" s="34"/>
      <c r="M278" s="34"/>
    </row>
    <row r="279" spans="1:13">
      <c r="A279" s="145">
        <v>55</v>
      </c>
      <c r="B279" s="217">
        <v>219.42279572526957</v>
      </c>
      <c r="C279" s="218">
        <v>892.24219388658389</v>
      </c>
      <c r="D279" s="219">
        <v>78999.905390260858</v>
      </c>
      <c r="E279" s="146"/>
      <c r="F279" s="146"/>
      <c r="G279" s="146"/>
      <c r="H279" s="147"/>
      <c r="I279" s="146"/>
      <c r="J279" s="150"/>
      <c r="K279" s="34"/>
      <c r="L279" s="34"/>
      <c r="M279" s="34"/>
    </row>
    <row r="280" spans="1:13">
      <c r="A280" s="145">
        <v>56</v>
      </c>
      <c r="B280" s="217">
        <v>243.76324995071218</v>
      </c>
      <c r="C280" s="218">
        <v>1212.0759321355106</v>
      </c>
      <c r="D280" s="219">
        <v>242790.63124872139</v>
      </c>
      <c r="E280" s="146"/>
      <c r="F280" s="146"/>
      <c r="G280" s="146"/>
      <c r="H280" s="147"/>
      <c r="I280" s="146"/>
      <c r="J280" s="150"/>
      <c r="K280" s="34"/>
      <c r="L280" s="34"/>
      <c r="M280" s="34"/>
    </row>
    <row r="281" spans="1:13">
      <c r="A281" s="145">
        <v>57</v>
      </c>
      <c r="B281" s="217">
        <v>217.11303880871336</v>
      </c>
      <c r="C281" s="218">
        <v>1043.7758012957038</v>
      </c>
      <c r="D281" s="219">
        <v>116643.42579937313</v>
      </c>
      <c r="E281" s="146"/>
      <c r="F281" s="146"/>
      <c r="G281" s="146"/>
      <c r="H281" s="147"/>
      <c r="I281" s="146"/>
      <c r="J281" s="150"/>
      <c r="K281" s="34"/>
      <c r="L281" s="34"/>
      <c r="M281" s="34"/>
    </row>
    <row r="282" spans="1:13">
      <c r="A282" s="145">
        <v>58</v>
      </c>
      <c r="B282" s="217">
        <v>226.22658791291673</v>
      </c>
      <c r="C282" s="218">
        <v>843.2342485965271</v>
      </c>
      <c r="D282" s="219">
        <v>78912.622692910605</v>
      </c>
      <c r="E282" s="146"/>
      <c r="F282" s="146"/>
      <c r="G282" s="146"/>
      <c r="H282" s="147"/>
      <c r="I282" s="146"/>
      <c r="J282" s="150"/>
      <c r="K282" s="34"/>
      <c r="L282" s="34"/>
      <c r="M282" s="34"/>
    </row>
    <row r="283" spans="1:13">
      <c r="A283" s="145">
        <v>59</v>
      </c>
      <c r="B283" s="217">
        <v>192.57961187099932</v>
      </c>
      <c r="C283" s="218">
        <v>1187.2326126620871</v>
      </c>
      <c r="D283" s="219">
        <v>86021.311734487244</v>
      </c>
      <c r="E283" s="146"/>
      <c r="F283" s="146"/>
      <c r="G283" s="146"/>
      <c r="H283" s="147"/>
      <c r="I283" s="146"/>
      <c r="J283" s="150"/>
      <c r="K283" s="34"/>
      <c r="L283" s="34"/>
      <c r="M283" s="34"/>
    </row>
    <row r="284" spans="1:13">
      <c r="A284" s="145">
        <v>60</v>
      </c>
      <c r="B284" s="217">
        <v>176.07638966123631</v>
      </c>
      <c r="C284" s="218">
        <v>877.4901364343981</v>
      </c>
      <c r="D284" s="219">
        <v>-17975.312197797757</v>
      </c>
      <c r="E284" s="146"/>
      <c r="F284" s="146"/>
      <c r="G284" s="146"/>
      <c r="H284" s="147"/>
      <c r="I284" s="146"/>
      <c r="J284" s="150"/>
      <c r="K284" s="34"/>
      <c r="L284" s="34"/>
      <c r="M284" s="34"/>
    </row>
    <row r="285" spans="1:13">
      <c r="A285" s="145">
        <v>61</v>
      </c>
      <c r="B285" s="217">
        <v>248.11499241614897</v>
      </c>
      <c r="C285" s="218">
        <v>833.41467158845705</v>
      </c>
      <c r="D285" s="219">
        <v>120406.76315373497</v>
      </c>
      <c r="E285" s="146"/>
      <c r="F285" s="146"/>
      <c r="G285" s="146"/>
      <c r="H285" s="147"/>
      <c r="I285" s="146"/>
      <c r="J285" s="150"/>
      <c r="K285" s="34"/>
      <c r="L285" s="34"/>
      <c r="M285" s="34"/>
    </row>
    <row r="286" spans="1:13">
      <c r="A286" s="145">
        <v>62</v>
      </c>
      <c r="B286" s="217">
        <v>207.10048435484873</v>
      </c>
      <c r="C286" s="218">
        <v>790.20567872249785</v>
      </c>
      <c r="D286" s="219">
        <v>25953.413876034203</v>
      </c>
      <c r="E286" s="146"/>
      <c r="F286" s="146"/>
      <c r="G286" s="146"/>
      <c r="H286" s="147"/>
      <c r="I286" s="146"/>
      <c r="J286" s="150"/>
      <c r="K286" s="34"/>
      <c r="L286" s="34"/>
      <c r="M286" s="34"/>
    </row>
    <row r="287" spans="1:13">
      <c r="A287" s="145">
        <v>63</v>
      </c>
      <c r="B287" s="217">
        <v>188.82682726412747</v>
      </c>
      <c r="C287" s="218">
        <v>803.86883373451133</v>
      </c>
      <c r="D287" s="219">
        <v>-6348.659330285067</v>
      </c>
      <c r="E287" s="146"/>
      <c r="F287" s="146"/>
      <c r="G287" s="146"/>
      <c r="H287" s="147"/>
      <c r="I287" s="146"/>
      <c r="J287" s="150"/>
      <c r="K287" s="34"/>
      <c r="L287" s="34"/>
      <c r="M287" s="34"/>
    </row>
    <row r="288" spans="1:13">
      <c r="A288" s="145">
        <v>64</v>
      </c>
      <c r="B288" s="217">
        <v>207.22195860189532</v>
      </c>
      <c r="C288" s="218">
        <v>1050.4182567763166</v>
      </c>
      <c r="D288" s="219">
        <v>93181.874560160039</v>
      </c>
      <c r="E288" s="146"/>
      <c r="F288" s="146"/>
      <c r="G288" s="146"/>
      <c r="H288" s="147"/>
      <c r="I288" s="146"/>
      <c r="J288" s="150"/>
      <c r="K288" s="34"/>
      <c r="L288" s="34"/>
      <c r="M288" s="34"/>
    </row>
    <row r="289" spans="1:13">
      <c r="A289" s="145">
        <v>65</v>
      </c>
      <c r="B289" s="217">
        <v>221.01395541565662</v>
      </c>
      <c r="C289" s="218">
        <v>1027.5022712390564</v>
      </c>
      <c r="D289" s="219">
        <v>121833.79583016882</v>
      </c>
      <c r="E289" s="146"/>
      <c r="F289" s="146"/>
      <c r="G289" s="146"/>
      <c r="H289" s="147"/>
      <c r="I289" s="146"/>
      <c r="J289" s="150"/>
      <c r="K289" s="34"/>
      <c r="L289" s="34"/>
      <c r="M289" s="34"/>
    </row>
    <row r="290" spans="1:13">
      <c r="A290" s="145">
        <v>66</v>
      </c>
      <c r="B290" s="217">
        <v>226.57986168176001</v>
      </c>
      <c r="C290" s="218">
        <v>922.71335287129955</v>
      </c>
      <c r="D290" s="219">
        <v>103852.84544156305</v>
      </c>
      <c r="E290" s="146"/>
      <c r="F290" s="146"/>
      <c r="G290" s="146"/>
      <c r="H290" s="147"/>
      <c r="I290" s="146"/>
      <c r="J290" s="150"/>
      <c r="K290" s="34"/>
      <c r="L290" s="34"/>
      <c r="M290" s="34"/>
    </row>
    <row r="291" spans="1:13">
      <c r="A291" s="145">
        <v>67</v>
      </c>
      <c r="B291" s="217">
        <v>216.55655613287581</v>
      </c>
      <c r="C291" s="218">
        <v>1320.3579179586136</v>
      </c>
      <c r="D291" s="219">
        <v>192731.07349480537</v>
      </c>
      <c r="E291" s="146"/>
      <c r="F291" s="146"/>
      <c r="G291" s="146"/>
      <c r="H291" s="147"/>
      <c r="I291" s="146"/>
      <c r="J291" s="150"/>
      <c r="K291" s="34"/>
      <c r="L291" s="34"/>
      <c r="M291" s="34"/>
    </row>
    <row r="292" spans="1:13">
      <c r="A292" s="145">
        <v>68</v>
      </c>
      <c r="B292" s="217">
        <v>239.51548695188677</v>
      </c>
      <c r="C292" s="218">
        <v>973.25235479855098</v>
      </c>
      <c r="D292" s="219">
        <v>149945.5877858958</v>
      </c>
      <c r="E292" s="146"/>
      <c r="F292" s="146"/>
      <c r="G292" s="146"/>
      <c r="H292" s="147"/>
      <c r="I292" s="146"/>
      <c r="J292" s="150"/>
      <c r="K292" s="34"/>
      <c r="L292" s="34"/>
      <c r="M292" s="34"/>
    </row>
    <row r="293" spans="1:13">
      <c r="A293" s="145">
        <v>69</v>
      </c>
      <c r="B293" s="217">
        <v>276.20222122291221</v>
      </c>
      <c r="C293" s="218">
        <v>882.19962713875407</v>
      </c>
      <c r="D293" s="219">
        <v>198245.16385849559</v>
      </c>
      <c r="E293" s="146"/>
      <c r="F293" s="146"/>
      <c r="G293" s="146"/>
      <c r="H293" s="147"/>
      <c r="I293" s="146"/>
      <c r="J293" s="150"/>
      <c r="K293" s="34"/>
      <c r="L293" s="34"/>
      <c r="M293" s="34"/>
    </row>
    <row r="294" spans="1:13">
      <c r="A294" s="145">
        <v>70</v>
      </c>
      <c r="B294" s="217">
        <v>204.39444193759203</v>
      </c>
      <c r="C294" s="218">
        <v>610.35181745879299</v>
      </c>
      <c r="D294" s="219">
        <v>-24325.527602494723</v>
      </c>
      <c r="E294" s="146"/>
      <c r="F294" s="146"/>
      <c r="G294" s="146"/>
      <c r="H294" s="147"/>
      <c r="I294" s="146"/>
      <c r="J294" s="150"/>
      <c r="K294" s="34"/>
      <c r="L294" s="34"/>
      <c r="M294" s="34"/>
    </row>
    <row r="295" spans="1:13">
      <c r="A295" s="145">
        <v>71</v>
      </c>
      <c r="B295" s="217">
        <v>232.88379222753838</v>
      </c>
      <c r="C295" s="218">
        <v>1049.1171932417028</v>
      </c>
      <c r="D295" s="219">
        <v>158487.82239910914</v>
      </c>
      <c r="E295" s="146"/>
      <c r="F295" s="146"/>
      <c r="G295" s="146"/>
      <c r="H295" s="147"/>
      <c r="I295" s="146"/>
      <c r="J295" s="150"/>
      <c r="K295" s="34"/>
      <c r="L295" s="34"/>
      <c r="M295" s="34"/>
    </row>
    <row r="296" spans="1:13">
      <c r="A296" s="145">
        <v>72</v>
      </c>
      <c r="B296" s="217">
        <v>148.79506228162506</v>
      </c>
      <c r="C296" s="218">
        <v>1329.5566264008296</v>
      </c>
      <c r="D296" s="219">
        <v>-24352.437139782036</v>
      </c>
      <c r="E296" s="146"/>
      <c r="F296" s="146"/>
      <c r="G296" s="146"/>
      <c r="H296" s="147"/>
      <c r="I296" s="146"/>
      <c r="J296" s="150"/>
      <c r="K296" s="34"/>
      <c r="L296" s="34"/>
      <c r="M296" s="34"/>
    </row>
    <row r="297" spans="1:13">
      <c r="A297" s="145">
        <v>73</v>
      </c>
      <c r="B297" s="217">
        <v>211.53062618753336</v>
      </c>
      <c r="C297" s="218">
        <v>921.18074758944113</v>
      </c>
      <c r="D297" s="219">
        <v>69585.536576709943</v>
      </c>
      <c r="E297" s="146"/>
      <c r="F297" s="146"/>
      <c r="G297" s="146"/>
      <c r="H297" s="147"/>
      <c r="I297" s="146"/>
      <c r="J297" s="150"/>
      <c r="K297" s="34"/>
      <c r="L297" s="34"/>
      <c r="M297" s="34"/>
    </row>
    <row r="298" spans="1:13">
      <c r="A298" s="145">
        <v>74</v>
      </c>
      <c r="B298" s="217">
        <v>104.10224014405848</v>
      </c>
      <c r="C298" s="218">
        <v>706.6874471661431</v>
      </c>
      <c r="D298" s="219">
        <v>-172992.75440794311</v>
      </c>
      <c r="E298" s="146"/>
      <c r="F298" s="146"/>
      <c r="G298" s="146"/>
      <c r="H298" s="147"/>
      <c r="I298" s="146"/>
      <c r="J298" s="150"/>
      <c r="K298" s="34"/>
      <c r="L298" s="34"/>
      <c r="M298" s="34"/>
    </row>
    <row r="299" spans="1:13">
      <c r="A299" s="145">
        <v>75</v>
      </c>
      <c r="B299" s="217">
        <v>233.62780994499067</v>
      </c>
      <c r="C299" s="218">
        <v>850.20864583852062</v>
      </c>
      <c r="D299" s="219">
        <v>96373.788150713663</v>
      </c>
      <c r="E299" s="146"/>
      <c r="F299" s="146"/>
      <c r="G299" s="146"/>
      <c r="H299" s="147"/>
      <c r="I299" s="146"/>
      <c r="J299" s="150"/>
      <c r="K299" s="34"/>
      <c r="L299" s="34"/>
      <c r="M299" s="34"/>
    </row>
    <row r="300" spans="1:13">
      <c r="A300" s="145">
        <v>76</v>
      </c>
      <c r="B300" s="217">
        <v>212.29410582284356</v>
      </c>
      <c r="C300" s="218">
        <v>1126.519888968028</v>
      </c>
      <c r="D300" s="219">
        <v>126706.38820719719</v>
      </c>
      <c r="E300" s="146"/>
      <c r="F300" s="146"/>
      <c r="G300" s="146"/>
      <c r="H300" s="147"/>
      <c r="I300" s="146"/>
      <c r="J300" s="150"/>
      <c r="K300" s="34"/>
      <c r="L300" s="34"/>
      <c r="M300" s="34"/>
    </row>
    <row r="301" spans="1:13">
      <c r="A301" s="145">
        <v>77</v>
      </c>
      <c r="B301" s="217">
        <v>187.65706456302041</v>
      </c>
      <c r="C301" s="218">
        <v>1172.5478701476598</v>
      </c>
      <c r="D301" s="219">
        <v>68691.959669480566</v>
      </c>
      <c r="E301" s="146"/>
      <c r="F301" s="146"/>
      <c r="G301" s="146"/>
      <c r="H301" s="147"/>
      <c r="I301" s="146"/>
      <c r="J301" s="150"/>
      <c r="K301" s="34"/>
      <c r="L301" s="34"/>
      <c r="M301" s="34"/>
    </row>
    <row r="302" spans="1:13">
      <c r="A302" s="145">
        <v>78</v>
      </c>
      <c r="B302" s="217">
        <v>190.96383919155585</v>
      </c>
      <c r="C302" s="218">
        <v>698.58960755458338</v>
      </c>
      <c r="D302" s="219">
        <v>-25092.297305163433</v>
      </c>
      <c r="E302" s="146"/>
      <c r="F302" s="146"/>
      <c r="G302" s="146"/>
      <c r="H302" s="147"/>
      <c r="I302" s="146"/>
      <c r="J302" s="150"/>
      <c r="K302" s="34"/>
      <c r="L302" s="34"/>
      <c r="M302" s="34"/>
    </row>
    <row r="303" spans="1:13">
      <c r="A303" s="145">
        <v>79</v>
      </c>
      <c r="B303" s="217">
        <v>190.20225052119088</v>
      </c>
      <c r="C303" s="218">
        <v>1080.4789638368529</v>
      </c>
      <c r="D303" s="219">
        <v>56084.757822757063</v>
      </c>
      <c r="E303" s="146"/>
      <c r="F303" s="146"/>
      <c r="G303" s="146"/>
      <c r="H303" s="147"/>
      <c r="I303" s="146"/>
      <c r="J303" s="150"/>
      <c r="K303" s="34"/>
      <c r="L303" s="34"/>
      <c r="M303" s="34"/>
    </row>
    <row r="304" spans="1:13">
      <c r="A304" s="145">
        <v>80</v>
      </c>
      <c r="B304" s="217">
        <v>216.90299030900968</v>
      </c>
      <c r="C304" s="218">
        <v>1034.8833801557651</v>
      </c>
      <c r="D304" s="219">
        <v>113609.58195262274</v>
      </c>
      <c r="E304" s="146"/>
      <c r="F304" s="146"/>
      <c r="G304" s="146"/>
      <c r="H304" s="147"/>
      <c r="I304" s="146"/>
      <c r="J304" s="150"/>
      <c r="K304" s="34"/>
      <c r="L304" s="34"/>
      <c r="M304" s="34"/>
    </row>
    <row r="305" spans="1:13">
      <c r="A305" s="145">
        <v>81</v>
      </c>
      <c r="B305" s="217">
        <v>202.82129284149673</v>
      </c>
      <c r="C305" s="218">
        <v>963.48381125418371</v>
      </c>
      <c r="D305" s="219">
        <v>60461.892388493638</v>
      </c>
      <c r="E305" s="146"/>
      <c r="F305" s="146"/>
      <c r="G305" s="146"/>
      <c r="H305" s="147"/>
      <c r="I305" s="146"/>
      <c r="J305" s="150"/>
      <c r="K305" s="34"/>
      <c r="L305" s="34"/>
      <c r="M305" s="34"/>
    </row>
    <row r="306" spans="1:13">
      <c r="A306" s="145">
        <v>82</v>
      </c>
      <c r="B306" s="217">
        <v>227.06754626092891</v>
      </c>
      <c r="C306" s="218">
        <v>905.25557458475714</v>
      </c>
      <c r="D306" s="219">
        <v>99610.657986370614</v>
      </c>
      <c r="E306" s="146"/>
      <c r="F306" s="146"/>
      <c r="G306" s="146"/>
      <c r="H306" s="147"/>
      <c r="I306" s="146"/>
      <c r="J306" s="150"/>
      <c r="K306" s="34"/>
      <c r="L306" s="34"/>
      <c r="M306" s="34"/>
    </row>
    <row r="307" spans="1:13">
      <c r="A307" s="145">
        <v>83</v>
      </c>
      <c r="B307" s="217">
        <v>210.05647243576669</v>
      </c>
      <c r="C307" s="218">
        <v>1297.928395597937</v>
      </c>
      <c r="D307" s="219">
        <v>165875.8646955592</v>
      </c>
      <c r="E307" s="146"/>
      <c r="F307" s="146"/>
      <c r="G307" s="146"/>
      <c r="H307" s="147"/>
      <c r="I307" s="146"/>
      <c r="J307" s="150"/>
      <c r="K307" s="34"/>
      <c r="L307" s="34"/>
      <c r="M307" s="34"/>
    </row>
    <row r="308" spans="1:13">
      <c r="A308" s="145">
        <v>84</v>
      </c>
      <c r="B308" s="217">
        <v>131.31035809713171</v>
      </c>
      <c r="C308" s="218">
        <v>990.32314968968024</v>
      </c>
      <c r="D308" s="219">
        <v>-105584.37248505102</v>
      </c>
      <c r="E308" s="146"/>
      <c r="F308" s="146"/>
      <c r="G308" s="146"/>
      <c r="H308" s="147"/>
      <c r="I308" s="146"/>
      <c r="J308" s="150"/>
      <c r="K308" s="34"/>
      <c r="L308" s="34"/>
      <c r="M308" s="34"/>
    </row>
    <row r="309" spans="1:13">
      <c r="A309" s="145">
        <v>85</v>
      </c>
      <c r="B309" s="217">
        <v>210.56354475344256</v>
      </c>
      <c r="C309" s="218">
        <v>1246.6693227880057</v>
      </c>
      <c r="D309" s="219">
        <v>153865.79499864578</v>
      </c>
      <c r="E309" s="146"/>
      <c r="F309" s="146"/>
      <c r="G309" s="146"/>
      <c r="H309" s="147"/>
      <c r="I309" s="146"/>
      <c r="J309" s="150"/>
      <c r="K309" s="34"/>
      <c r="L309" s="34"/>
      <c r="M309" s="34"/>
    </row>
    <row r="310" spans="1:13">
      <c r="A310" s="145">
        <v>86</v>
      </c>
      <c r="B310" s="217">
        <v>212.61812850870191</v>
      </c>
      <c r="C310" s="218">
        <v>1049.6196019065951</v>
      </c>
      <c r="D310" s="219">
        <v>106785.79182577232</v>
      </c>
      <c r="E310" s="146"/>
      <c r="F310" s="146"/>
      <c r="G310" s="146"/>
      <c r="H310" s="147"/>
      <c r="I310" s="146"/>
      <c r="J310" s="150"/>
      <c r="K310" s="34"/>
      <c r="L310" s="34"/>
      <c r="M310" s="34"/>
    </row>
    <row r="311" spans="1:13">
      <c r="A311" s="145">
        <v>87</v>
      </c>
      <c r="B311" s="217">
        <v>193.91866497683043</v>
      </c>
      <c r="C311" s="218">
        <v>1123.0555115216293</v>
      </c>
      <c r="D311" s="219">
        <v>75455.995180238562</v>
      </c>
      <c r="E311" s="146"/>
      <c r="F311" s="146"/>
      <c r="G311" s="146"/>
      <c r="H311" s="147"/>
      <c r="I311" s="146"/>
      <c r="J311" s="150"/>
      <c r="K311" s="34"/>
      <c r="L311" s="34"/>
      <c r="M311" s="34"/>
    </row>
    <row r="312" spans="1:13">
      <c r="A312" s="145">
        <v>88</v>
      </c>
      <c r="B312" s="217">
        <v>222.23351030476647</v>
      </c>
      <c r="C312" s="218">
        <v>1251.4441647915044</v>
      </c>
      <c r="D312" s="219">
        <v>190741.63990185224</v>
      </c>
      <c r="E312" s="146"/>
      <c r="F312" s="146"/>
      <c r="G312" s="146"/>
      <c r="H312" s="147"/>
      <c r="I312" s="146"/>
      <c r="J312" s="150"/>
      <c r="K312" s="34"/>
      <c r="L312" s="34"/>
      <c r="M312" s="34"/>
    </row>
    <row r="313" spans="1:13">
      <c r="A313" s="145">
        <v>89</v>
      </c>
      <c r="B313" s="217">
        <v>181.29007179548788</v>
      </c>
      <c r="C313" s="218">
        <v>1220.8176959812949</v>
      </c>
      <c r="D313" s="219">
        <v>59865.237834341766</v>
      </c>
      <c r="E313" s="146"/>
      <c r="F313" s="146"/>
      <c r="G313" s="146"/>
      <c r="H313" s="147"/>
      <c r="I313" s="146"/>
      <c r="J313" s="150"/>
      <c r="K313" s="34"/>
      <c r="L313" s="34"/>
      <c r="M313" s="34"/>
    </row>
    <row r="314" spans="1:13">
      <c r="A314" s="145">
        <v>90</v>
      </c>
      <c r="B314" s="217">
        <v>136.25370279661411</v>
      </c>
      <c r="C314" s="218">
        <v>1067.1658377382191</v>
      </c>
      <c r="D314" s="219">
        <v>-87160.626741422806</v>
      </c>
      <c r="E314" s="146"/>
      <c r="F314" s="146"/>
      <c r="G314" s="146"/>
      <c r="H314" s="147"/>
      <c r="I314" s="146"/>
      <c r="J314" s="150"/>
      <c r="K314" s="34"/>
      <c r="L314" s="34"/>
      <c r="M314" s="34"/>
    </row>
    <row r="315" spans="1:13">
      <c r="A315" s="145">
        <v>91</v>
      </c>
      <c r="B315" s="217">
        <v>227.9463402696459</v>
      </c>
      <c r="C315" s="218">
        <v>962.57162496942919</v>
      </c>
      <c r="D315" s="219">
        <v>119203.00275240431</v>
      </c>
      <c r="E315" s="146"/>
      <c r="F315" s="146"/>
      <c r="G315" s="146"/>
      <c r="H315" s="147"/>
      <c r="I315" s="146"/>
      <c r="J315" s="150"/>
      <c r="K315" s="34"/>
      <c r="L315" s="34"/>
      <c r="M315" s="34"/>
    </row>
    <row r="316" spans="1:13">
      <c r="A316" s="145">
        <v>92</v>
      </c>
      <c r="B316" s="217">
        <v>212.22719406108308</v>
      </c>
      <c r="C316" s="218">
        <v>1229.2843677970372</v>
      </c>
      <c r="D316" s="219">
        <v>154234.40500459541</v>
      </c>
      <c r="E316" s="146"/>
      <c r="F316" s="146"/>
      <c r="G316" s="146"/>
      <c r="H316" s="147"/>
      <c r="I316" s="146"/>
      <c r="J316" s="150"/>
      <c r="K316" s="34"/>
      <c r="L316" s="34"/>
      <c r="M316" s="34"/>
    </row>
    <row r="317" spans="1:13">
      <c r="A317" s="145">
        <v>93</v>
      </c>
      <c r="B317" s="217">
        <v>241.91202121437198</v>
      </c>
      <c r="C317" s="218">
        <v>776.90272084032347</v>
      </c>
      <c r="D317" s="219">
        <v>88472.874317541835</v>
      </c>
      <c r="E317" s="146"/>
      <c r="F317" s="146"/>
      <c r="G317" s="146"/>
      <c r="H317" s="147"/>
      <c r="I317" s="146"/>
      <c r="J317" s="150"/>
      <c r="K317" s="34"/>
      <c r="L317" s="34"/>
      <c r="M317" s="34"/>
    </row>
    <row r="318" spans="1:13">
      <c r="A318" s="145">
        <v>94</v>
      </c>
      <c r="B318" s="217">
        <v>176.12910202926278</v>
      </c>
      <c r="C318" s="218">
        <v>907.71239165790098</v>
      </c>
      <c r="D318" s="219">
        <v>-12372.50983211014</v>
      </c>
      <c r="E318" s="146"/>
      <c r="F318" s="146"/>
      <c r="G318" s="146"/>
      <c r="H318" s="147"/>
      <c r="I318" s="146"/>
      <c r="J318" s="150"/>
      <c r="K318" s="34"/>
      <c r="L318" s="34"/>
      <c r="M318" s="34"/>
    </row>
    <row r="319" spans="1:13">
      <c r="A319" s="145">
        <v>95</v>
      </c>
      <c r="B319" s="217">
        <v>140.50507858378052</v>
      </c>
      <c r="C319" s="218">
        <v>961.5541552330543</v>
      </c>
      <c r="D319" s="219">
        <v>-86110.15886449418</v>
      </c>
      <c r="E319" s="146"/>
      <c r="F319" s="146"/>
      <c r="G319" s="146"/>
      <c r="H319" s="147"/>
      <c r="I319" s="146"/>
      <c r="J319" s="150"/>
      <c r="K319" s="34"/>
      <c r="L319" s="34"/>
      <c r="M319" s="34"/>
    </row>
    <row r="320" spans="1:13">
      <c r="A320" s="145">
        <v>96</v>
      </c>
      <c r="B320" s="217">
        <v>260.94394062698836</v>
      </c>
      <c r="C320" s="218">
        <v>1320.6690881073196</v>
      </c>
      <c r="D320" s="219">
        <v>335746.0861809178</v>
      </c>
      <c r="E320" s="146"/>
      <c r="F320" s="146"/>
      <c r="G320" s="146"/>
      <c r="H320" s="147"/>
      <c r="I320" s="146"/>
      <c r="J320" s="150"/>
      <c r="K320" s="34"/>
      <c r="L320" s="34"/>
      <c r="M320" s="34"/>
    </row>
    <row r="321" spans="1:13">
      <c r="A321" s="145">
        <v>97</v>
      </c>
      <c r="B321" s="217">
        <v>172.29756659121674</v>
      </c>
      <c r="C321" s="218">
        <v>1095.1505530186264</v>
      </c>
      <c r="D321" s="219">
        <v>11444.934299235407</v>
      </c>
      <c r="E321" s="146"/>
      <c r="F321" s="146"/>
      <c r="G321" s="146"/>
      <c r="H321" s="147"/>
      <c r="I321" s="146"/>
      <c r="J321" s="150"/>
      <c r="K321" s="34"/>
      <c r="L321" s="34"/>
      <c r="M321" s="34"/>
    </row>
    <row r="322" spans="1:13">
      <c r="A322" s="145">
        <v>98</v>
      </c>
      <c r="B322" s="217">
        <v>148.96762083305012</v>
      </c>
      <c r="C322" s="218">
        <v>928.9673379582523</v>
      </c>
      <c r="D322" s="219">
        <v>-70031.721626745973</v>
      </c>
      <c r="E322" s="146"/>
      <c r="F322" s="146"/>
      <c r="G322" s="146"/>
      <c r="H322" s="147"/>
      <c r="I322" s="146"/>
      <c r="J322" s="150"/>
      <c r="K322" s="34"/>
      <c r="L322" s="34"/>
      <c r="M322" s="34"/>
    </row>
    <row r="323" spans="1:13">
      <c r="A323" s="145">
        <v>99</v>
      </c>
      <c r="B323" s="217">
        <v>216.15264572040053</v>
      </c>
      <c r="C323" s="218">
        <v>1309.8842122984101</v>
      </c>
      <c r="D323" s="219">
        <v>188506.14968622173</v>
      </c>
      <c r="E323" s="146"/>
      <c r="F323" s="146"/>
      <c r="G323" s="146"/>
      <c r="H323" s="147"/>
      <c r="I323" s="146"/>
      <c r="J323" s="150"/>
      <c r="K323" s="34"/>
      <c r="L323" s="34"/>
      <c r="M323" s="34"/>
    </row>
    <row r="324" spans="1:13">
      <c r="A324" s="145">
        <v>100</v>
      </c>
      <c r="B324" s="217">
        <v>210.72687149610553</v>
      </c>
      <c r="C324" s="218">
        <v>1026.4656360762747</v>
      </c>
      <c r="D324" s="219">
        <v>95786.771593887592</v>
      </c>
      <c r="E324" s="146"/>
      <c r="F324" s="146"/>
      <c r="G324" s="146"/>
      <c r="H324" s="147"/>
      <c r="I324" s="146"/>
      <c r="J324" s="150"/>
      <c r="K324" s="34"/>
      <c r="L324" s="34"/>
      <c r="M324" s="34"/>
    </row>
    <row r="325" spans="1:13">
      <c r="A325" s="34"/>
      <c r="B325" s="34"/>
      <c r="C325" s="34"/>
      <c r="D325" s="34"/>
      <c r="E325" s="34"/>
      <c r="F325" s="34"/>
      <c r="G325" s="34"/>
      <c r="H325" s="34"/>
      <c r="I325" s="34"/>
      <c r="J325" s="34"/>
      <c r="K325" s="34"/>
      <c r="L325" s="34"/>
      <c r="M325" s="34"/>
    </row>
    <row r="326" spans="1:13">
      <c r="A326" s="34"/>
      <c r="B326" s="34"/>
      <c r="C326" s="34"/>
      <c r="D326" s="34"/>
      <c r="E326" s="34"/>
      <c r="F326" s="34"/>
      <c r="G326" s="34"/>
      <c r="H326" s="34"/>
      <c r="I326" s="34"/>
      <c r="J326" s="34"/>
      <c r="K326" s="34"/>
      <c r="L326" s="34"/>
      <c r="M326" s="34"/>
    </row>
    <row r="327" spans="1:13">
      <c r="A327" s="34"/>
      <c r="B327" s="34"/>
      <c r="C327" s="34"/>
      <c r="D327" s="34"/>
      <c r="E327" s="34"/>
      <c r="F327" s="34"/>
      <c r="G327" s="34"/>
      <c r="H327" s="34"/>
      <c r="I327" s="34"/>
      <c r="J327" s="34"/>
      <c r="K327" s="34"/>
      <c r="L327" s="34"/>
      <c r="M327" s="34"/>
    </row>
  </sheetData>
  <mergeCells count="16">
    <mergeCell ref="A66:I66"/>
    <mergeCell ref="A87:I88"/>
    <mergeCell ref="A129:I131"/>
    <mergeCell ref="A4:I9"/>
    <mergeCell ref="A160:I164"/>
    <mergeCell ref="A11:I15"/>
    <mergeCell ref="A17:I22"/>
    <mergeCell ref="A147:I156"/>
    <mergeCell ref="A49:I49"/>
    <mergeCell ref="A63:I64"/>
    <mergeCell ref="B176:B179"/>
    <mergeCell ref="C176:C179"/>
    <mergeCell ref="B175:H175"/>
    <mergeCell ref="D176:D177"/>
    <mergeCell ref="A167:I169"/>
    <mergeCell ref="A172:I172"/>
  </mergeCells>
  <phoneticPr fontId="5"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Mini Case</vt:lpstr>
      <vt:lpstr>Monte Carlo - not required fyi</vt:lpstr>
      <vt:lpstr>'Mini Case'!Print_Area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Flows and Risk Analysis, Mini Case Model</dc:title>
  <dc:subject>Mini Case Model</dc:subject>
  <dc:creator>Mike Ehrhardt and Bart Kreps</dc:creator>
  <cp:lastModifiedBy>caoxi</cp:lastModifiedBy>
  <dcterms:created xsi:type="dcterms:W3CDTF">2001-03-19T01:06:39Z</dcterms:created>
  <dcterms:modified xsi:type="dcterms:W3CDTF">2020-03-31T18:30:16Z</dcterms:modified>
</cp:coreProperties>
</file>