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payoff, profit template" sheetId="2" r:id="rId1"/>
    <sheet name="example-payoff, profit" sheetId="1" r:id="rId2"/>
    <sheet name="Sheet3" sheetId="3" r:id="rId3"/>
  </sheets>
  <calcPr calcId="124519" calcMode="manual"/>
</workbook>
</file>

<file path=xl/calcChain.xml><?xml version="1.0" encoding="utf-8"?>
<calcChain xmlns="http://schemas.openxmlformats.org/spreadsheetml/2006/main">
  <c r="D12" i="1"/>
  <c r="D13"/>
  <c r="D14"/>
  <c r="D15"/>
  <c r="D16"/>
  <c r="E16" s="1"/>
  <c r="I16" s="1"/>
  <c r="D17"/>
  <c r="D18"/>
  <c r="D19"/>
  <c r="D20"/>
  <c r="D21"/>
  <c r="D22"/>
  <c r="D23"/>
  <c r="D24"/>
  <c r="E24" s="1"/>
  <c r="I24" s="1"/>
  <c r="D25"/>
  <c r="D26"/>
  <c r="D27"/>
  <c r="D28"/>
  <c r="D9"/>
  <c r="D10"/>
  <c r="D11"/>
  <c r="E11" s="1"/>
  <c r="I11" s="1"/>
  <c r="B10"/>
  <c r="B11"/>
  <c r="C11" s="1"/>
  <c r="G11" s="1"/>
  <c r="B12"/>
  <c r="C12" s="1"/>
  <c r="G12" s="1"/>
  <c r="B13"/>
  <c r="B14"/>
  <c r="C14" s="1"/>
  <c r="G14" s="1"/>
  <c r="B15"/>
  <c r="B16"/>
  <c r="B17"/>
  <c r="C17" s="1"/>
  <c r="G17" s="1"/>
  <c r="B18"/>
  <c r="B19"/>
  <c r="C19" s="1"/>
  <c r="G19" s="1"/>
  <c r="B20"/>
  <c r="B21"/>
  <c r="B22"/>
  <c r="B23"/>
  <c r="B24"/>
  <c r="C24" s="1"/>
  <c r="G24" s="1"/>
  <c r="B25"/>
  <c r="B26"/>
  <c r="B27"/>
  <c r="B28"/>
  <c r="B9"/>
  <c r="A28" i="2"/>
  <c r="A27"/>
  <c r="B27" s="1"/>
  <c r="F27" s="1"/>
  <c r="A26"/>
  <c r="B26" s="1"/>
  <c r="F26" s="1"/>
  <c r="A25"/>
  <c r="B25" s="1"/>
  <c r="C25" s="1"/>
  <c r="G25" s="1"/>
  <c r="A24"/>
  <c r="B24" s="1"/>
  <c r="C24" s="1"/>
  <c r="G24" s="1"/>
  <c r="A23"/>
  <c r="D23" s="1"/>
  <c r="E23" s="1"/>
  <c r="A22"/>
  <c r="B22" s="1"/>
  <c r="C22" s="1"/>
  <c r="G22" s="1"/>
  <c r="A21"/>
  <c r="B21" s="1"/>
  <c r="C21" s="1"/>
  <c r="G21" s="1"/>
  <c r="A20"/>
  <c r="D20" s="1"/>
  <c r="E20" s="1"/>
  <c r="A19"/>
  <c r="B19" s="1"/>
  <c r="F19" s="1"/>
  <c r="A18"/>
  <c r="B18" s="1"/>
  <c r="F18" s="1"/>
  <c r="A17"/>
  <c r="B17" s="1"/>
  <c r="A16"/>
  <c r="B16" s="1"/>
  <c r="C16" s="1"/>
  <c r="G16" s="1"/>
  <c r="A15"/>
  <c r="D15" s="1"/>
  <c r="E15" s="1"/>
  <c r="A14"/>
  <c r="D14" s="1"/>
  <c r="E14" s="1"/>
  <c r="A13"/>
  <c r="D13" s="1"/>
  <c r="E13" s="1"/>
  <c r="A12"/>
  <c r="D12" s="1"/>
  <c r="H12" s="1"/>
  <c r="A11"/>
  <c r="B11" s="1"/>
  <c r="A10"/>
  <c r="B10" s="1"/>
  <c r="F10" s="1"/>
  <c r="A9"/>
  <c r="B9" s="1"/>
  <c r="B28"/>
  <c r="F28" s="1"/>
  <c r="A28" i="1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F12"/>
  <c r="F18"/>
  <c r="H20"/>
  <c r="F24"/>
  <c r="F28"/>
  <c r="E12"/>
  <c r="I12" s="1"/>
  <c r="E20"/>
  <c r="I20" s="1"/>
  <c r="E28"/>
  <c r="I28" s="1"/>
  <c r="C26"/>
  <c r="G26" s="1"/>
  <c r="C25"/>
  <c r="G25" s="1"/>
  <c r="C21"/>
  <c r="G21" s="1"/>
  <c r="C18"/>
  <c r="G18" s="1"/>
  <c r="C16"/>
  <c r="G16" s="1"/>
  <c r="C15"/>
  <c r="G15" s="1"/>
  <c r="C13"/>
  <c r="G13" s="1"/>
  <c r="E10"/>
  <c r="I10" s="1"/>
  <c r="C20"/>
  <c r="G20" s="1"/>
  <c r="C27"/>
  <c r="G27" s="1"/>
  <c r="C28"/>
  <c r="G28" s="1"/>
  <c r="F14" l="1"/>
  <c r="F21" i="2"/>
  <c r="H20"/>
  <c r="H13"/>
  <c r="I13" s="1"/>
  <c r="H14"/>
  <c r="I14" s="1"/>
  <c r="H23"/>
  <c r="I23" s="1"/>
  <c r="H15"/>
  <c r="I15" s="1"/>
  <c r="F11"/>
  <c r="C11"/>
  <c r="G11" s="1"/>
  <c r="C17"/>
  <c r="G17" s="1"/>
  <c r="F17"/>
  <c r="C9"/>
  <c r="G9" s="1"/>
  <c r="F9"/>
  <c r="I12"/>
  <c r="E12"/>
  <c r="C26"/>
  <c r="G26" s="1"/>
  <c r="C18"/>
  <c r="G18" s="1"/>
  <c r="C10"/>
  <c r="G10" s="1"/>
  <c r="F22"/>
  <c r="C27"/>
  <c r="G27" s="1"/>
  <c r="C19"/>
  <c r="G19" s="1"/>
  <c r="C28"/>
  <c r="G28" s="1"/>
  <c r="F24"/>
  <c r="F16"/>
  <c r="F25"/>
  <c r="B15"/>
  <c r="B12"/>
  <c r="D11"/>
  <c r="H11" s="1"/>
  <c r="D22"/>
  <c r="D21"/>
  <c r="B13"/>
  <c r="D9"/>
  <c r="B14"/>
  <c r="B20"/>
  <c r="I20"/>
  <c r="D28"/>
  <c r="D19"/>
  <c r="B23"/>
  <c r="D27"/>
  <c r="D10"/>
  <c r="D18"/>
  <c r="D26"/>
  <c r="D17"/>
  <c r="D25"/>
  <c r="D16"/>
  <c r="D24"/>
  <c r="C23" i="1"/>
  <c r="G23" s="1"/>
  <c r="F23"/>
  <c r="C22"/>
  <c r="G22" s="1"/>
  <c r="F22"/>
  <c r="E19"/>
  <c r="I19" s="1"/>
  <c r="H19"/>
  <c r="E27"/>
  <c r="I27" s="1"/>
  <c r="H27"/>
  <c r="E9"/>
  <c r="I9" s="1"/>
  <c r="H9"/>
  <c r="H28"/>
  <c r="H12"/>
  <c r="F27"/>
  <c r="F25"/>
  <c r="F21"/>
  <c r="F19"/>
  <c r="F17"/>
  <c r="F15"/>
  <c r="F13"/>
  <c r="F11"/>
  <c r="F26"/>
  <c r="H11"/>
  <c r="F20"/>
  <c r="F16"/>
  <c r="H16"/>
  <c r="H24"/>
  <c r="H10"/>
  <c r="E16" i="2" l="1"/>
  <c r="H16"/>
  <c r="I16" s="1"/>
  <c r="E24"/>
  <c r="H24"/>
  <c r="I24" s="1"/>
  <c r="E10"/>
  <c r="H10"/>
  <c r="I10" s="1"/>
  <c r="E18"/>
  <c r="H18"/>
  <c r="I18" s="1"/>
  <c r="E28"/>
  <c r="H28"/>
  <c r="I28" s="1"/>
  <c r="E26"/>
  <c r="H26"/>
  <c r="I26" s="1"/>
  <c r="E19"/>
  <c r="H19"/>
  <c r="I19" s="1"/>
  <c r="E22"/>
  <c r="H22"/>
  <c r="I22" s="1"/>
  <c r="E21"/>
  <c r="H21"/>
  <c r="I21" s="1"/>
  <c r="E17"/>
  <c r="H17"/>
  <c r="I17" s="1"/>
  <c r="E27"/>
  <c r="H27"/>
  <c r="I27" s="1"/>
  <c r="E25"/>
  <c r="H25"/>
  <c r="I25" s="1"/>
  <c r="C23"/>
  <c r="G23" s="1"/>
  <c r="F23"/>
  <c r="H9"/>
  <c r="I9" s="1"/>
  <c r="E9"/>
  <c r="C14"/>
  <c r="G14" s="1"/>
  <c r="F14"/>
  <c r="F20"/>
  <c r="C20"/>
  <c r="G20" s="1"/>
  <c r="F12"/>
  <c r="C12"/>
  <c r="G12" s="1"/>
  <c r="I11"/>
  <c r="E11"/>
  <c r="C15"/>
  <c r="G15" s="1"/>
  <c r="F15"/>
  <c r="C13"/>
  <c r="G13" s="1"/>
  <c r="F13"/>
  <c r="E23" i="1"/>
  <c r="I23" s="1"/>
  <c r="H23"/>
  <c r="E25"/>
  <c r="I25" s="1"/>
  <c r="H25"/>
  <c r="E15"/>
  <c r="I15" s="1"/>
  <c r="H15"/>
  <c r="E21"/>
  <c r="I21" s="1"/>
  <c r="H21"/>
  <c r="E17"/>
  <c r="I17" s="1"/>
  <c r="H17"/>
  <c r="E13"/>
  <c r="I13" s="1"/>
  <c r="H13"/>
  <c r="E26"/>
  <c r="I26" s="1"/>
  <c r="H26"/>
  <c r="E22"/>
  <c r="I22" s="1"/>
  <c r="H22"/>
  <c r="E18"/>
  <c r="I18" s="1"/>
  <c r="H18"/>
  <c r="E14"/>
  <c r="I14" s="1"/>
  <c r="H14"/>
  <c r="C10"/>
  <c r="G10" s="1"/>
  <c r="F10"/>
  <c r="C9"/>
  <c r="G9" s="1"/>
  <c r="F9"/>
</calcChain>
</file>

<file path=xl/sharedStrings.xml><?xml version="1.0" encoding="utf-8"?>
<sst xmlns="http://schemas.openxmlformats.org/spreadsheetml/2006/main" count="42" uniqueCount="14">
  <si>
    <t xml:space="preserve">spot rate </t>
  </si>
  <si>
    <t>Strike rate</t>
  </si>
  <si>
    <t>premium</t>
  </si>
  <si>
    <t>IFERROR(IF(OR(C74*$C$67*C67),C74*$C$67*C67,""),"")</t>
  </si>
  <si>
    <t>Spot rate</t>
  </si>
  <si>
    <t>Payoff</t>
  </si>
  <si>
    <t>Profit</t>
  </si>
  <si>
    <t xml:space="preserve"> </t>
  </si>
  <si>
    <t>LONG CALL OPTION</t>
  </si>
  <si>
    <t>LONG PUT OPTION</t>
  </si>
  <si>
    <t>SHORT CALL OPTION</t>
  </si>
  <si>
    <t>SHORT PUT OPTION</t>
  </si>
  <si>
    <t>Option Diagram</t>
  </si>
  <si>
    <t>Inputs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</si>
</sst>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Long</a:t>
            </a:r>
            <a:r>
              <a:rPr lang="en-US" baseline="0"/>
              <a:t> Call Payoff / Profit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'payoff, profit template'!$B$8</c:f>
              <c:strCache>
                <c:ptCount val="1"/>
                <c:pt idx="0">
                  <c:v>Payoff</c:v>
                </c:pt>
              </c:strCache>
            </c:strRef>
          </c:tx>
          <c:marker>
            <c:symbol val="none"/>
          </c:marker>
          <c:xVal>
            <c:numRef>
              <c:f>'payoff, profit template'!$A$9:$A$28</c:f>
            </c:numRef>
          </c:xVal>
          <c:yVal>
            <c:numRef>
              <c:f>'payoff, profit template'!$B$9:$B$28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'payoff, profit template'!$C$8</c:f>
              <c:strCache>
                <c:ptCount val="1"/>
                <c:pt idx="0">
                  <c:v>Profit</c:v>
                </c:pt>
              </c:strCache>
            </c:strRef>
          </c:tx>
          <c:marker>
            <c:symbol val="none"/>
          </c:marker>
          <c:xVal>
            <c:numRef>
              <c:f>'payoff, profit template'!$A$9:$A$28</c:f>
            </c:numRef>
          </c:xVal>
          <c:yVal>
            <c:numRef>
              <c:f>'payoff, profit template'!$C$9:$C$28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dLbls/>
        <c:axId val="152217472"/>
        <c:axId val="152202624"/>
      </c:scatterChart>
      <c:valAx>
        <c:axId val="152217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Spot</a:t>
                </a:r>
                <a:r>
                  <a:rPr lang="en-US" baseline="0"/>
                  <a:t> Rate $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52202624"/>
        <c:crosses val="autoZero"/>
        <c:crossBetween val="midCat"/>
      </c:valAx>
      <c:valAx>
        <c:axId val="1522026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Payoff</a:t>
                </a:r>
                <a:r>
                  <a:rPr lang="en-US" baseline="0"/>
                  <a:t> $</a:t>
                </a:r>
                <a:endParaRPr lang="en-US"/>
              </a:p>
            </c:rich>
          </c:tx>
          <c:layout/>
        </c:title>
        <c:numFmt formatCode="0.0000" sourceLinked="1"/>
        <c:majorTickMark val="none"/>
        <c:tickLblPos val="nextTo"/>
        <c:crossAx val="1522174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Long Put Payoff / Profit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'payoff, profit template'!$D$8</c:f>
              <c:strCache>
                <c:ptCount val="1"/>
                <c:pt idx="0">
                  <c:v>Payoff</c:v>
                </c:pt>
              </c:strCache>
            </c:strRef>
          </c:tx>
          <c:marker>
            <c:symbol val="none"/>
          </c:marker>
          <c:xVal>
            <c:numRef>
              <c:f>'payoff, profit template'!$A$9:$A$28</c:f>
            </c:numRef>
          </c:xVal>
          <c:yVal>
            <c:numRef>
              <c:f>'payoff, profit template'!$D$9:$D$28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'payoff, profit template'!$E$8</c:f>
              <c:strCache>
                <c:ptCount val="1"/>
                <c:pt idx="0">
                  <c:v>Profit</c:v>
                </c:pt>
              </c:strCache>
            </c:strRef>
          </c:tx>
          <c:marker>
            <c:symbol val="none"/>
          </c:marker>
          <c:xVal>
            <c:numRef>
              <c:f>'payoff, profit template'!$A$9:$A$28</c:f>
            </c:numRef>
          </c:xVal>
          <c:yVal>
            <c:numRef>
              <c:f>'payoff, profit template'!$E$9:$E$28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dLbls/>
        <c:axId val="156730880"/>
        <c:axId val="156716416"/>
      </c:scatterChart>
      <c:valAx>
        <c:axId val="156730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Spot Rate $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56716416"/>
        <c:crosses val="autoZero"/>
        <c:crossBetween val="midCat"/>
      </c:valAx>
      <c:valAx>
        <c:axId val="1567164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Payoff</a:t>
                </a:r>
                <a:r>
                  <a:rPr lang="en-US" baseline="0"/>
                  <a:t> $</a:t>
                </a:r>
                <a:endParaRPr lang="en-US"/>
              </a:p>
            </c:rich>
          </c:tx>
          <c:layout/>
        </c:title>
        <c:numFmt formatCode="0.0000" sourceLinked="1"/>
        <c:majorTickMark val="none"/>
        <c:tickLblPos val="nextTo"/>
        <c:crossAx val="1567308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Short Call Payoff / Profit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'payoff, profit template'!$F$8</c:f>
              <c:strCache>
                <c:ptCount val="1"/>
                <c:pt idx="0">
                  <c:v>Payoff</c:v>
                </c:pt>
              </c:strCache>
            </c:strRef>
          </c:tx>
          <c:marker>
            <c:symbol val="none"/>
          </c:marker>
          <c:xVal>
            <c:numRef>
              <c:f>'payoff, profit template'!$A$9:$A$28</c:f>
            </c:numRef>
          </c:xVal>
          <c:yVal>
            <c:numRef>
              <c:f>'payoff, profit template'!$F$9:$F$28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'payoff, profit template'!$G$8</c:f>
              <c:strCache>
                <c:ptCount val="1"/>
                <c:pt idx="0">
                  <c:v>Profit</c:v>
                </c:pt>
              </c:strCache>
            </c:strRef>
          </c:tx>
          <c:marker>
            <c:symbol val="none"/>
          </c:marker>
          <c:xVal>
            <c:numRef>
              <c:f>'payoff, profit template'!$A$9:$A$28</c:f>
            </c:numRef>
          </c:xVal>
          <c:yVal>
            <c:numRef>
              <c:f>'payoff, profit template'!$G$9:$G$28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dLbls/>
        <c:axId val="156883584"/>
        <c:axId val="156881664"/>
      </c:scatterChart>
      <c:valAx>
        <c:axId val="156883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Spot Rate $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56881664"/>
        <c:crosses val="autoZero"/>
        <c:crossBetween val="midCat"/>
      </c:valAx>
      <c:valAx>
        <c:axId val="1568816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Payoff</a:t>
                </a:r>
                <a:r>
                  <a:rPr lang="en-US" baseline="0"/>
                  <a:t> $</a:t>
                </a:r>
                <a:endParaRPr lang="en-US"/>
              </a:p>
            </c:rich>
          </c:tx>
          <c:layout/>
        </c:title>
        <c:numFmt formatCode="0.0000" sourceLinked="1"/>
        <c:majorTickMark val="none"/>
        <c:tickLblPos val="nextTo"/>
        <c:crossAx val="1568835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Short</a:t>
            </a:r>
            <a:r>
              <a:rPr lang="en-US" baseline="0"/>
              <a:t> Put Payoff / Profit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'payoff, profit template'!$H$8</c:f>
              <c:strCache>
                <c:ptCount val="1"/>
                <c:pt idx="0">
                  <c:v>Payoff</c:v>
                </c:pt>
              </c:strCache>
            </c:strRef>
          </c:tx>
          <c:marker>
            <c:symbol val="none"/>
          </c:marker>
          <c:xVal>
            <c:numRef>
              <c:f>'payoff, profit template'!$A$9:$A$28</c:f>
            </c:numRef>
          </c:xVal>
          <c:yVal>
            <c:numRef>
              <c:f>'payoff, profit template'!$H$9:$H$28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'payoff, profit template'!$I$8</c:f>
              <c:strCache>
                <c:ptCount val="1"/>
                <c:pt idx="0">
                  <c:v>Profit</c:v>
                </c:pt>
              </c:strCache>
            </c:strRef>
          </c:tx>
          <c:marker>
            <c:symbol val="none"/>
          </c:marker>
          <c:xVal>
            <c:numRef>
              <c:f>'payoff, profit template'!$A$9:$A$28</c:f>
            </c:numRef>
          </c:xVal>
          <c:yVal>
            <c:numRef>
              <c:f>'payoff, profit template'!$I$9:$I$28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dLbls/>
        <c:axId val="158237440"/>
        <c:axId val="158225536"/>
      </c:scatterChart>
      <c:valAx>
        <c:axId val="158237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Spot</a:t>
                </a:r>
                <a:r>
                  <a:rPr lang="en-US" baseline="0"/>
                  <a:t> Rate $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58225536"/>
        <c:crosses val="autoZero"/>
        <c:crossBetween val="midCat"/>
      </c:valAx>
      <c:valAx>
        <c:axId val="1582255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Payoffi </a:t>
                </a:r>
                <a:r>
                  <a:rPr lang="en-US" baseline="0"/>
                  <a:t>$</a:t>
                </a:r>
                <a:endParaRPr lang="en-US"/>
              </a:p>
            </c:rich>
          </c:tx>
          <c:layout/>
        </c:title>
        <c:numFmt formatCode="0.0000" sourceLinked="1"/>
        <c:majorTickMark val="none"/>
        <c:tickLblPos val="nextTo"/>
        <c:crossAx val="1582374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Long</a:t>
            </a:r>
            <a:r>
              <a:rPr lang="en-US" baseline="0"/>
              <a:t> Call/Put, Payoff/Profit Diagrams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2.774999999999999E-2"/>
          <c:y val="1.8518518518518521E-2"/>
        </c:manualLayout>
      </c:layout>
    </c:title>
    <c:plotArea>
      <c:layout/>
      <c:scatterChart>
        <c:scatterStyle val="smoothMarker"/>
        <c:ser>
          <c:idx val="0"/>
          <c:order val="0"/>
          <c:tx>
            <c:strRef>
              <c:f>'example-payoff, profit'!$B$8</c:f>
              <c:strCache>
                <c:ptCount val="1"/>
                <c:pt idx="0">
                  <c:v>Payoff</c:v>
                </c:pt>
              </c:strCache>
            </c:strRef>
          </c:tx>
          <c:marker>
            <c:symbol val="none"/>
          </c:marker>
          <c:xVal>
            <c:numRef>
              <c:f>'example-payoff, profit'!$A$9:$A$28</c:f>
              <c:numCache>
                <c:formatCode>General</c:formatCode>
                <c:ptCount val="20"/>
                <c:pt idx="0">
                  <c:v>0.84</c:v>
                </c:pt>
                <c:pt idx="1">
                  <c:v>0.90999999999999992</c:v>
                </c:pt>
                <c:pt idx="2">
                  <c:v>0.98</c:v>
                </c:pt>
                <c:pt idx="3">
                  <c:v>1.0499999999999998</c:v>
                </c:pt>
                <c:pt idx="4">
                  <c:v>1.1199999999999999</c:v>
                </c:pt>
                <c:pt idx="5">
                  <c:v>1.19</c:v>
                </c:pt>
                <c:pt idx="6">
                  <c:v>1.26</c:v>
                </c:pt>
                <c:pt idx="7">
                  <c:v>1.3299999999999998</c:v>
                </c:pt>
                <c:pt idx="8">
                  <c:v>1.4</c:v>
                </c:pt>
                <c:pt idx="9">
                  <c:v>1.47</c:v>
                </c:pt>
                <c:pt idx="10">
                  <c:v>1.5399999999999998</c:v>
                </c:pt>
                <c:pt idx="11">
                  <c:v>1.6099999999999999</c:v>
                </c:pt>
                <c:pt idx="12">
                  <c:v>1.68</c:v>
                </c:pt>
                <c:pt idx="13">
                  <c:v>1.75</c:v>
                </c:pt>
                <c:pt idx="14">
                  <c:v>1.8199999999999998</c:v>
                </c:pt>
                <c:pt idx="15">
                  <c:v>1.89</c:v>
                </c:pt>
                <c:pt idx="16">
                  <c:v>1.96</c:v>
                </c:pt>
                <c:pt idx="17">
                  <c:v>2.0299999999999998</c:v>
                </c:pt>
                <c:pt idx="18">
                  <c:v>2.0999999999999996</c:v>
                </c:pt>
                <c:pt idx="19">
                  <c:v>2.17</c:v>
                </c:pt>
              </c:numCache>
            </c:numRef>
          </c:xVal>
          <c:yVal>
            <c:numRef>
              <c:f>'example-payoff, profit'!$B$9:$B$28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2.9999999999999805E-2</c:v>
                </c:pt>
                <c:pt idx="8">
                  <c:v>9.9999999999999867E-2</c:v>
                </c:pt>
                <c:pt idx="9">
                  <c:v>0.16999999999999993</c:v>
                </c:pt>
                <c:pt idx="10">
                  <c:v>0.23999999999999977</c:v>
                </c:pt>
                <c:pt idx="11">
                  <c:v>0.30999999999999983</c:v>
                </c:pt>
                <c:pt idx="12">
                  <c:v>0.37999999999999989</c:v>
                </c:pt>
                <c:pt idx="13">
                  <c:v>0.44999999999999996</c:v>
                </c:pt>
                <c:pt idx="14">
                  <c:v>0.5199999999999998</c:v>
                </c:pt>
                <c:pt idx="15">
                  <c:v>0.58999999999999986</c:v>
                </c:pt>
                <c:pt idx="16">
                  <c:v>0.65999999999999992</c:v>
                </c:pt>
                <c:pt idx="17">
                  <c:v>0.72999999999999976</c:v>
                </c:pt>
                <c:pt idx="18">
                  <c:v>0.7999999999999996</c:v>
                </c:pt>
                <c:pt idx="19">
                  <c:v>0.86999999999999988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'example-payoff, profit'!$C$8</c:f>
              <c:strCache>
                <c:ptCount val="1"/>
                <c:pt idx="0">
                  <c:v>Profit</c:v>
                </c:pt>
              </c:strCache>
            </c:strRef>
          </c:tx>
          <c:marker>
            <c:symbol val="none"/>
          </c:marker>
          <c:xVal>
            <c:numRef>
              <c:f>'example-payoff, profit'!$A$9:$A$28</c:f>
              <c:numCache>
                <c:formatCode>General</c:formatCode>
                <c:ptCount val="20"/>
                <c:pt idx="0">
                  <c:v>0.84</c:v>
                </c:pt>
                <c:pt idx="1">
                  <c:v>0.90999999999999992</c:v>
                </c:pt>
                <c:pt idx="2">
                  <c:v>0.98</c:v>
                </c:pt>
                <c:pt idx="3">
                  <c:v>1.0499999999999998</c:v>
                </c:pt>
                <c:pt idx="4">
                  <c:v>1.1199999999999999</c:v>
                </c:pt>
                <c:pt idx="5">
                  <c:v>1.19</c:v>
                </c:pt>
                <c:pt idx="6">
                  <c:v>1.26</c:v>
                </c:pt>
                <c:pt idx="7">
                  <c:v>1.3299999999999998</c:v>
                </c:pt>
                <c:pt idx="8">
                  <c:v>1.4</c:v>
                </c:pt>
                <c:pt idx="9">
                  <c:v>1.47</c:v>
                </c:pt>
                <c:pt idx="10">
                  <c:v>1.5399999999999998</c:v>
                </c:pt>
                <c:pt idx="11">
                  <c:v>1.6099999999999999</c:v>
                </c:pt>
                <c:pt idx="12">
                  <c:v>1.68</c:v>
                </c:pt>
                <c:pt idx="13">
                  <c:v>1.75</c:v>
                </c:pt>
                <c:pt idx="14">
                  <c:v>1.8199999999999998</c:v>
                </c:pt>
                <c:pt idx="15">
                  <c:v>1.89</c:v>
                </c:pt>
                <c:pt idx="16">
                  <c:v>1.96</c:v>
                </c:pt>
                <c:pt idx="17">
                  <c:v>2.0299999999999998</c:v>
                </c:pt>
                <c:pt idx="18">
                  <c:v>2.0999999999999996</c:v>
                </c:pt>
                <c:pt idx="19">
                  <c:v>2.17</c:v>
                </c:pt>
              </c:numCache>
            </c:numRef>
          </c:xVal>
          <c:yVal>
            <c:numRef>
              <c:f>'example-payoff, profit'!$C$9:$C$28</c:f>
              <c:numCache>
                <c:formatCode>0.0000</c:formatCode>
                <c:ptCount val="20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-7.0000000000000201E-2</c:v>
                </c:pt>
                <c:pt idx="8">
                  <c:v>-1.3877787807814457E-16</c:v>
                </c:pt>
                <c:pt idx="9">
                  <c:v>6.9999999999999923E-2</c:v>
                </c:pt>
                <c:pt idx="10">
                  <c:v>0.13999999999999976</c:v>
                </c:pt>
                <c:pt idx="11">
                  <c:v>0.20999999999999983</c:v>
                </c:pt>
                <c:pt idx="12">
                  <c:v>0.27999999999999992</c:v>
                </c:pt>
                <c:pt idx="13">
                  <c:v>0.35</c:v>
                </c:pt>
                <c:pt idx="14">
                  <c:v>0.41999999999999982</c:v>
                </c:pt>
                <c:pt idx="15">
                  <c:v>0.48999999999999988</c:v>
                </c:pt>
                <c:pt idx="16">
                  <c:v>0.55999999999999994</c:v>
                </c:pt>
                <c:pt idx="17">
                  <c:v>0.62999999999999978</c:v>
                </c:pt>
                <c:pt idx="18">
                  <c:v>0.69999999999999962</c:v>
                </c:pt>
                <c:pt idx="19">
                  <c:v>0.76999999999999991</c:v>
                </c:pt>
              </c:numCache>
            </c:numRef>
          </c:yVal>
          <c:smooth val="1"/>
        </c:ser>
        <c:ser>
          <c:idx val="2"/>
          <c:order val="2"/>
          <c:tx>
            <c:v>put payoff</c:v>
          </c:tx>
          <c:marker>
            <c:symbol val="none"/>
          </c:marker>
          <c:xVal>
            <c:numRef>
              <c:f>'example-payoff, profit'!$A$9:$A$28</c:f>
              <c:numCache>
                <c:formatCode>General</c:formatCode>
                <c:ptCount val="20"/>
                <c:pt idx="0">
                  <c:v>0.84</c:v>
                </c:pt>
                <c:pt idx="1">
                  <c:v>0.90999999999999992</c:v>
                </c:pt>
                <c:pt idx="2">
                  <c:v>0.98</c:v>
                </c:pt>
                <c:pt idx="3">
                  <c:v>1.0499999999999998</c:v>
                </c:pt>
                <c:pt idx="4">
                  <c:v>1.1199999999999999</c:v>
                </c:pt>
                <c:pt idx="5">
                  <c:v>1.19</c:v>
                </c:pt>
                <c:pt idx="6">
                  <c:v>1.26</c:v>
                </c:pt>
                <c:pt idx="7">
                  <c:v>1.3299999999999998</c:v>
                </c:pt>
                <c:pt idx="8">
                  <c:v>1.4</c:v>
                </c:pt>
                <c:pt idx="9">
                  <c:v>1.47</c:v>
                </c:pt>
                <c:pt idx="10">
                  <c:v>1.5399999999999998</c:v>
                </c:pt>
                <c:pt idx="11">
                  <c:v>1.6099999999999999</c:v>
                </c:pt>
                <c:pt idx="12">
                  <c:v>1.68</c:v>
                </c:pt>
                <c:pt idx="13">
                  <c:v>1.75</c:v>
                </c:pt>
                <c:pt idx="14">
                  <c:v>1.8199999999999998</c:v>
                </c:pt>
                <c:pt idx="15">
                  <c:v>1.89</c:v>
                </c:pt>
                <c:pt idx="16">
                  <c:v>1.96</c:v>
                </c:pt>
                <c:pt idx="17">
                  <c:v>2.0299999999999998</c:v>
                </c:pt>
                <c:pt idx="18">
                  <c:v>2.0999999999999996</c:v>
                </c:pt>
                <c:pt idx="19">
                  <c:v>2.17</c:v>
                </c:pt>
              </c:numCache>
            </c:numRef>
          </c:xVal>
          <c:yVal>
            <c:numRef>
              <c:f>'example-payoff, profit'!$D$9:$D$28</c:f>
              <c:numCache>
                <c:formatCode>0.0000</c:formatCode>
                <c:ptCount val="20"/>
                <c:pt idx="0">
                  <c:v>0.46000000000000008</c:v>
                </c:pt>
                <c:pt idx="1">
                  <c:v>0.39000000000000012</c:v>
                </c:pt>
                <c:pt idx="2">
                  <c:v>0.32000000000000006</c:v>
                </c:pt>
                <c:pt idx="3">
                  <c:v>0.25000000000000022</c:v>
                </c:pt>
                <c:pt idx="4">
                  <c:v>0.18000000000000016</c:v>
                </c:pt>
                <c:pt idx="5">
                  <c:v>0.1100000000000001</c:v>
                </c:pt>
                <c:pt idx="6">
                  <c:v>4.0000000000000036E-2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put payoff</c:v>
          </c:tx>
          <c:marker>
            <c:symbol val="none"/>
          </c:marker>
          <c:xVal>
            <c:numRef>
              <c:f>'example-payoff, profit'!$A$9:$A$28</c:f>
              <c:numCache>
                <c:formatCode>General</c:formatCode>
                <c:ptCount val="20"/>
                <c:pt idx="0">
                  <c:v>0.84</c:v>
                </c:pt>
                <c:pt idx="1">
                  <c:v>0.90999999999999992</c:v>
                </c:pt>
                <c:pt idx="2">
                  <c:v>0.98</c:v>
                </c:pt>
                <c:pt idx="3">
                  <c:v>1.0499999999999998</c:v>
                </c:pt>
                <c:pt idx="4">
                  <c:v>1.1199999999999999</c:v>
                </c:pt>
                <c:pt idx="5">
                  <c:v>1.19</c:v>
                </c:pt>
                <c:pt idx="6">
                  <c:v>1.26</c:v>
                </c:pt>
                <c:pt idx="7">
                  <c:v>1.3299999999999998</c:v>
                </c:pt>
                <c:pt idx="8">
                  <c:v>1.4</c:v>
                </c:pt>
                <c:pt idx="9">
                  <c:v>1.47</c:v>
                </c:pt>
                <c:pt idx="10">
                  <c:v>1.5399999999999998</c:v>
                </c:pt>
                <c:pt idx="11">
                  <c:v>1.6099999999999999</c:v>
                </c:pt>
                <c:pt idx="12">
                  <c:v>1.68</c:v>
                </c:pt>
                <c:pt idx="13">
                  <c:v>1.75</c:v>
                </c:pt>
                <c:pt idx="14">
                  <c:v>1.8199999999999998</c:v>
                </c:pt>
                <c:pt idx="15">
                  <c:v>1.89</c:v>
                </c:pt>
                <c:pt idx="16">
                  <c:v>1.96</c:v>
                </c:pt>
                <c:pt idx="17">
                  <c:v>2.0299999999999998</c:v>
                </c:pt>
                <c:pt idx="18">
                  <c:v>2.0999999999999996</c:v>
                </c:pt>
                <c:pt idx="19">
                  <c:v>2.17</c:v>
                </c:pt>
              </c:numCache>
            </c:numRef>
          </c:xVal>
          <c:yVal>
            <c:numRef>
              <c:f>'example-payoff, profit'!$E$9:$E$28</c:f>
              <c:numCache>
                <c:formatCode>0.0000</c:formatCode>
                <c:ptCount val="20"/>
                <c:pt idx="0">
                  <c:v>0.3600000000000001</c:v>
                </c:pt>
                <c:pt idx="1">
                  <c:v>0.29000000000000015</c:v>
                </c:pt>
                <c:pt idx="2">
                  <c:v>0.22000000000000006</c:v>
                </c:pt>
                <c:pt idx="3">
                  <c:v>0.15000000000000022</c:v>
                </c:pt>
                <c:pt idx="4">
                  <c:v>8.0000000000000154E-2</c:v>
                </c:pt>
                <c:pt idx="5">
                  <c:v>1.0000000000000092E-2</c:v>
                </c:pt>
                <c:pt idx="6">
                  <c:v>-5.999999999999997E-2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-0.1</c:v>
                </c:pt>
                <c:pt idx="15">
                  <c:v>-0.1</c:v>
                </c:pt>
                <c:pt idx="16">
                  <c:v>-0.1</c:v>
                </c:pt>
                <c:pt idx="17">
                  <c:v>-0.1</c:v>
                </c:pt>
                <c:pt idx="18">
                  <c:v>-0.1</c:v>
                </c:pt>
                <c:pt idx="19">
                  <c:v>-0.1</c:v>
                </c:pt>
              </c:numCache>
            </c:numRef>
          </c:yVal>
          <c:smooth val="1"/>
        </c:ser>
        <c:axId val="93316608"/>
        <c:axId val="99079296"/>
      </c:scatterChart>
      <c:valAx>
        <c:axId val="93316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Spot Rate $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9079296"/>
        <c:crosses val="autoZero"/>
        <c:crossBetween val="midCat"/>
      </c:valAx>
      <c:valAx>
        <c:axId val="990792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Payoff</a:t>
                </a:r>
                <a:r>
                  <a:rPr lang="en-US" baseline="0"/>
                  <a:t> $</a:t>
                </a:r>
                <a:endParaRPr lang="en-US"/>
              </a:p>
            </c:rich>
          </c:tx>
          <c:layout/>
        </c:title>
        <c:numFmt formatCode="0.0000" sourceLinked="1"/>
        <c:majorTickMark val="none"/>
        <c:tickLblPos val="nextTo"/>
        <c:crossAx val="933166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Short Call/Put,</a:t>
            </a:r>
            <a:r>
              <a:rPr lang="en-US" baseline="0"/>
              <a:t> Payoff/Profit Diagram</a:t>
            </a:r>
            <a:endParaRPr lang="en-US"/>
          </a:p>
        </c:rich>
      </c:tx>
      <c:layout>
        <c:manualLayout>
          <c:xMode val="edge"/>
          <c:yMode val="edge"/>
          <c:x val="1.0693350831146101E-3"/>
          <c:y val="4.1666666666666664E-2"/>
        </c:manualLayout>
      </c:layout>
    </c:title>
    <c:plotArea>
      <c:layout/>
      <c:scatterChart>
        <c:scatterStyle val="smoothMarker"/>
        <c:ser>
          <c:idx val="0"/>
          <c:order val="0"/>
          <c:tx>
            <c:strRef>
              <c:f>'example-payoff, profit'!$F$8</c:f>
              <c:strCache>
                <c:ptCount val="1"/>
                <c:pt idx="0">
                  <c:v>Payoff</c:v>
                </c:pt>
              </c:strCache>
            </c:strRef>
          </c:tx>
          <c:marker>
            <c:symbol val="none"/>
          </c:marker>
          <c:xVal>
            <c:numRef>
              <c:f>'example-payoff, profit'!$A$9:$A$28</c:f>
              <c:numCache>
                <c:formatCode>General</c:formatCode>
                <c:ptCount val="20"/>
                <c:pt idx="0">
                  <c:v>0.84</c:v>
                </c:pt>
                <c:pt idx="1">
                  <c:v>0.90999999999999992</c:v>
                </c:pt>
                <c:pt idx="2">
                  <c:v>0.98</c:v>
                </c:pt>
                <c:pt idx="3">
                  <c:v>1.0499999999999998</c:v>
                </c:pt>
                <c:pt idx="4">
                  <c:v>1.1199999999999999</c:v>
                </c:pt>
                <c:pt idx="5">
                  <c:v>1.19</c:v>
                </c:pt>
                <c:pt idx="6">
                  <c:v>1.26</c:v>
                </c:pt>
                <c:pt idx="7">
                  <c:v>1.3299999999999998</c:v>
                </c:pt>
                <c:pt idx="8">
                  <c:v>1.4</c:v>
                </c:pt>
                <c:pt idx="9">
                  <c:v>1.47</c:v>
                </c:pt>
                <c:pt idx="10">
                  <c:v>1.5399999999999998</c:v>
                </c:pt>
                <c:pt idx="11">
                  <c:v>1.6099999999999999</c:v>
                </c:pt>
                <c:pt idx="12">
                  <c:v>1.68</c:v>
                </c:pt>
                <c:pt idx="13">
                  <c:v>1.75</c:v>
                </c:pt>
                <c:pt idx="14">
                  <c:v>1.8199999999999998</c:v>
                </c:pt>
                <c:pt idx="15">
                  <c:v>1.89</c:v>
                </c:pt>
                <c:pt idx="16">
                  <c:v>1.96</c:v>
                </c:pt>
                <c:pt idx="17">
                  <c:v>2.0299999999999998</c:v>
                </c:pt>
                <c:pt idx="18">
                  <c:v>2.0999999999999996</c:v>
                </c:pt>
                <c:pt idx="19">
                  <c:v>2.17</c:v>
                </c:pt>
              </c:numCache>
            </c:numRef>
          </c:xVal>
          <c:yVal>
            <c:numRef>
              <c:f>'example-payoff, profit'!$F$9:$F$28</c:f>
              <c:numCache>
                <c:formatCode>0.0000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-2.9999999999999805E-2</c:v>
                </c:pt>
                <c:pt idx="8">
                  <c:v>-9.9999999999999867E-2</c:v>
                </c:pt>
                <c:pt idx="9">
                  <c:v>-0.16999999999999993</c:v>
                </c:pt>
                <c:pt idx="10">
                  <c:v>-0.23999999999999977</c:v>
                </c:pt>
                <c:pt idx="11">
                  <c:v>-0.30999999999999983</c:v>
                </c:pt>
                <c:pt idx="12">
                  <c:v>-0.37999999999999989</c:v>
                </c:pt>
                <c:pt idx="13">
                  <c:v>-0.44999999999999996</c:v>
                </c:pt>
                <c:pt idx="14">
                  <c:v>-0.5199999999999998</c:v>
                </c:pt>
                <c:pt idx="15">
                  <c:v>-0.58999999999999986</c:v>
                </c:pt>
                <c:pt idx="16">
                  <c:v>-0.65999999999999992</c:v>
                </c:pt>
                <c:pt idx="17">
                  <c:v>-0.72999999999999976</c:v>
                </c:pt>
                <c:pt idx="18">
                  <c:v>-0.7999999999999996</c:v>
                </c:pt>
                <c:pt idx="19">
                  <c:v>-0.86999999999999988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'example-payoff, profit'!$G$8</c:f>
              <c:strCache>
                <c:ptCount val="1"/>
                <c:pt idx="0">
                  <c:v>Profit</c:v>
                </c:pt>
              </c:strCache>
            </c:strRef>
          </c:tx>
          <c:marker>
            <c:symbol val="none"/>
          </c:marker>
          <c:xVal>
            <c:numRef>
              <c:f>'example-payoff, profit'!$A$9:$A$28</c:f>
              <c:numCache>
                <c:formatCode>General</c:formatCode>
                <c:ptCount val="20"/>
                <c:pt idx="0">
                  <c:v>0.84</c:v>
                </c:pt>
                <c:pt idx="1">
                  <c:v>0.90999999999999992</c:v>
                </c:pt>
                <c:pt idx="2">
                  <c:v>0.98</c:v>
                </c:pt>
                <c:pt idx="3">
                  <c:v>1.0499999999999998</c:v>
                </c:pt>
                <c:pt idx="4">
                  <c:v>1.1199999999999999</c:v>
                </c:pt>
                <c:pt idx="5">
                  <c:v>1.19</c:v>
                </c:pt>
                <c:pt idx="6">
                  <c:v>1.26</c:v>
                </c:pt>
                <c:pt idx="7">
                  <c:v>1.3299999999999998</c:v>
                </c:pt>
                <c:pt idx="8">
                  <c:v>1.4</c:v>
                </c:pt>
                <c:pt idx="9">
                  <c:v>1.47</c:v>
                </c:pt>
                <c:pt idx="10">
                  <c:v>1.5399999999999998</c:v>
                </c:pt>
                <c:pt idx="11">
                  <c:v>1.6099999999999999</c:v>
                </c:pt>
                <c:pt idx="12">
                  <c:v>1.68</c:v>
                </c:pt>
                <c:pt idx="13">
                  <c:v>1.75</c:v>
                </c:pt>
                <c:pt idx="14">
                  <c:v>1.8199999999999998</c:v>
                </c:pt>
                <c:pt idx="15">
                  <c:v>1.89</c:v>
                </c:pt>
                <c:pt idx="16">
                  <c:v>1.96</c:v>
                </c:pt>
                <c:pt idx="17">
                  <c:v>2.0299999999999998</c:v>
                </c:pt>
                <c:pt idx="18">
                  <c:v>2.0999999999999996</c:v>
                </c:pt>
                <c:pt idx="19">
                  <c:v>2.17</c:v>
                </c:pt>
              </c:numCache>
            </c:numRef>
          </c:xVal>
          <c:yVal>
            <c:numRef>
              <c:f>'example-payoff, profit'!$G$9:$G$28</c:f>
              <c:numCache>
                <c:formatCode>0.0000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7.0000000000000201E-2</c:v>
                </c:pt>
                <c:pt idx="8">
                  <c:v>1.3877787807814457E-16</c:v>
                </c:pt>
                <c:pt idx="9">
                  <c:v>-6.9999999999999923E-2</c:v>
                </c:pt>
                <c:pt idx="10">
                  <c:v>-0.13999999999999976</c:v>
                </c:pt>
                <c:pt idx="11">
                  <c:v>-0.20999999999999983</c:v>
                </c:pt>
                <c:pt idx="12">
                  <c:v>-0.27999999999999992</c:v>
                </c:pt>
                <c:pt idx="13">
                  <c:v>-0.35</c:v>
                </c:pt>
                <c:pt idx="14">
                  <c:v>-0.41999999999999982</c:v>
                </c:pt>
                <c:pt idx="15">
                  <c:v>-0.48999999999999988</c:v>
                </c:pt>
                <c:pt idx="16">
                  <c:v>-0.55999999999999994</c:v>
                </c:pt>
                <c:pt idx="17">
                  <c:v>-0.62999999999999978</c:v>
                </c:pt>
                <c:pt idx="18">
                  <c:v>-0.69999999999999962</c:v>
                </c:pt>
                <c:pt idx="19">
                  <c:v>-0.76999999999999991</c:v>
                </c:pt>
              </c:numCache>
            </c:numRef>
          </c:yVal>
          <c:smooth val="1"/>
        </c:ser>
        <c:ser>
          <c:idx val="2"/>
          <c:order val="2"/>
          <c:tx>
            <c:v>short put payoff</c:v>
          </c:tx>
          <c:marker>
            <c:symbol val="none"/>
          </c:marker>
          <c:xVal>
            <c:numRef>
              <c:f>'example-payoff, profit'!$A$9:$A$28</c:f>
              <c:numCache>
                <c:formatCode>General</c:formatCode>
                <c:ptCount val="20"/>
                <c:pt idx="0">
                  <c:v>0.84</c:v>
                </c:pt>
                <c:pt idx="1">
                  <c:v>0.90999999999999992</c:v>
                </c:pt>
                <c:pt idx="2">
                  <c:v>0.98</c:v>
                </c:pt>
                <c:pt idx="3">
                  <c:v>1.0499999999999998</c:v>
                </c:pt>
                <c:pt idx="4">
                  <c:v>1.1199999999999999</c:v>
                </c:pt>
                <c:pt idx="5">
                  <c:v>1.19</c:v>
                </c:pt>
                <c:pt idx="6">
                  <c:v>1.26</c:v>
                </c:pt>
                <c:pt idx="7">
                  <c:v>1.3299999999999998</c:v>
                </c:pt>
                <c:pt idx="8">
                  <c:v>1.4</c:v>
                </c:pt>
                <c:pt idx="9">
                  <c:v>1.47</c:v>
                </c:pt>
                <c:pt idx="10">
                  <c:v>1.5399999999999998</c:v>
                </c:pt>
                <c:pt idx="11">
                  <c:v>1.6099999999999999</c:v>
                </c:pt>
                <c:pt idx="12">
                  <c:v>1.68</c:v>
                </c:pt>
                <c:pt idx="13">
                  <c:v>1.75</c:v>
                </c:pt>
                <c:pt idx="14">
                  <c:v>1.8199999999999998</c:v>
                </c:pt>
                <c:pt idx="15">
                  <c:v>1.89</c:v>
                </c:pt>
                <c:pt idx="16">
                  <c:v>1.96</c:v>
                </c:pt>
                <c:pt idx="17">
                  <c:v>2.0299999999999998</c:v>
                </c:pt>
                <c:pt idx="18">
                  <c:v>2.0999999999999996</c:v>
                </c:pt>
                <c:pt idx="19">
                  <c:v>2.17</c:v>
                </c:pt>
              </c:numCache>
            </c:numRef>
          </c:xVal>
          <c:yVal>
            <c:numRef>
              <c:f>'example-payoff, profit'!$H$9:$H$28</c:f>
              <c:numCache>
                <c:formatCode>0.0000</c:formatCode>
                <c:ptCount val="20"/>
                <c:pt idx="0">
                  <c:v>-0.46000000000000008</c:v>
                </c:pt>
                <c:pt idx="1">
                  <c:v>-0.39000000000000012</c:v>
                </c:pt>
                <c:pt idx="2">
                  <c:v>-0.32000000000000006</c:v>
                </c:pt>
                <c:pt idx="3">
                  <c:v>-0.25000000000000022</c:v>
                </c:pt>
                <c:pt idx="4">
                  <c:v>-0.18000000000000016</c:v>
                </c:pt>
                <c:pt idx="5">
                  <c:v>-0.1100000000000001</c:v>
                </c:pt>
                <c:pt idx="6">
                  <c:v>-4.0000000000000036E-2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short put profit</c:v>
          </c:tx>
          <c:marker>
            <c:symbol val="none"/>
          </c:marker>
          <c:xVal>
            <c:numRef>
              <c:f>'example-payoff, profit'!$A$9:$A$28</c:f>
              <c:numCache>
                <c:formatCode>General</c:formatCode>
                <c:ptCount val="20"/>
                <c:pt idx="0">
                  <c:v>0.84</c:v>
                </c:pt>
                <c:pt idx="1">
                  <c:v>0.90999999999999992</c:v>
                </c:pt>
                <c:pt idx="2">
                  <c:v>0.98</c:v>
                </c:pt>
                <c:pt idx="3">
                  <c:v>1.0499999999999998</c:v>
                </c:pt>
                <c:pt idx="4">
                  <c:v>1.1199999999999999</c:v>
                </c:pt>
                <c:pt idx="5">
                  <c:v>1.19</c:v>
                </c:pt>
                <c:pt idx="6">
                  <c:v>1.26</c:v>
                </c:pt>
                <c:pt idx="7">
                  <c:v>1.3299999999999998</c:v>
                </c:pt>
                <c:pt idx="8">
                  <c:v>1.4</c:v>
                </c:pt>
                <c:pt idx="9">
                  <c:v>1.47</c:v>
                </c:pt>
                <c:pt idx="10">
                  <c:v>1.5399999999999998</c:v>
                </c:pt>
                <c:pt idx="11">
                  <c:v>1.6099999999999999</c:v>
                </c:pt>
                <c:pt idx="12">
                  <c:v>1.68</c:v>
                </c:pt>
                <c:pt idx="13">
                  <c:v>1.75</c:v>
                </c:pt>
                <c:pt idx="14">
                  <c:v>1.8199999999999998</c:v>
                </c:pt>
                <c:pt idx="15">
                  <c:v>1.89</c:v>
                </c:pt>
                <c:pt idx="16">
                  <c:v>1.96</c:v>
                </c:pt>
                <c:pt idx="17">
                  <c:v>2.0299999999999998</c:v>
                </c:pt>
                <c:pt idx="18">
                  <c:v>2.0999999999999996</c:v>
                </c:pt>
                <c:pt idx="19">
                  <c:v>2.17</c:v>
                </c:pt>
              </c:numCache>
            </c:numRef>
          </c:xVal>
          <c:yVal>
            <c:numRef>
              <c:f>'example-payoff, profit'!$I$9:$I$28</c:f>
              <c:numCache>
                <c:formatCode>0.0000</c:formatCode>
                <c:ptCount val="20"/>
                <c:pt idx="0">
                  <c:v>-0.3600000000000001</c:v>
                </c:pt>
                <c:pt idx="1">
                  <c:v>-0.29000000000000015</c:v>
                </c:pt>
                <c:pt idx="2">
                  <c:v>-0.22000000000000006</c:v>
                </c:pt>
                <c:pt idx="3">
                  <c:v>-0.15000000000000022</c:v>
                </c:pt>
                <c:pt idx="4">
                  <c:v>-8.0000000000000154E-2</c:v>
                </c:pt>
                <c:pt idx="5">
                  <c:v>-1.0000000000000092E-2</c:v>
                </c:pt>
                <c:pt idx="6">
                  <c:v>5.999999999999997E-2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</c:numCache>
            </c:numRef>
          </c:yVal>
          <c:smooth val="1"/>
        </c:ser>
        <c:axId val="155404544"/>
        <c:axId val="155410816"/>
      </c:scatterChart>
      <c:valAx>
        <c:axId val="155404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Spot Rate $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55410816"/>
        <c:crosses val="autoZero"/>
        <c:crossBetween val="midCat"/>
      </c:valAx>
      <c:valAx>
        <c:axId val="1554108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Payoff</a:t>
                </a:r>
                <a:r>
                  <a:rPr lang="en-US" baseline="0"/>
                  <a:t> $</a:t>
                </a:r>
                <a:endParaRPr lang="en-US"/>
              </a:p>
            </c:rich>
          </c:tx>
          <c:layout/>
        </c:title>
        <c:numFmt formatCode="0.0000" sourceLinked="1"/>
        <c:majorTickMark val="none"/>
        <c:tickLblPos val="nextTo"/>
        <c:crossAx val="1554045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298450</xdr:colOff>
      <xdr:row>0</xdr:row>
      <xdr:rowOff>69850</xdr:rowOff>
    </xdr:from>
    <xdr:to>
      <xdr:col>16</xdr:col>
      <xdr:colOff>603250</xdr:colOff>
      <xdr:row>14</xdr:row>
      <xdr:rowOff>101600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14</xdr:row>
      <xdr:rowOff>133350</xdr:rowOff>
    </xdr:from>
    <xdr:to>
      <xdr:col>17</xdr:col>
      <xdr:colOff>0</xdr:colOff>
      <xdr:row>29</xdr:row>
      <xdr:rowOff>107950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546100</xdr:colOff>
      <xdr:row>28</xdr:row>
      <xdr:rowOff>146050</xdr:rowOff>
    </xdr:from>
    <xdr:to>
      <xdr:col>11</xdr:col>
      <xdr:colOff>266700</xdr:colOff>
      <xdr:row>43</xdr:row>
      <xdr:rowOff>127000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50800</xdr:colOff>
      <xdr:row>28</xdr:row>
      <xdr:rowOff>120650</xdr:rowOff>
    </xdr:from>
    <xdr:to>
      <xdr:col>5</xdr:col>
      <xdr:colOff>381000</xdr:colOff>
      <xdr:row>43</xdr:row>
      <xdr:rowOff>101600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146050</xdr:colOff>
      <xdr:row>3</xdr:row>
      <xdr:rowOff>38100</xdr:rowOff>
    </xdr:from>
    <xdr:to>
      <xdr:col>16</xdr:col>
      <xdr:colOff>450850</xdr:colOff>
      <xdr:row>18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101600</xdr:colOff>
      <xdr:row>18</xdr:row>
      <xdr:rowOff>165100</xdr:rowOff>
    </xdr:from>
    <xdr:to>
      <xdr:col>16</xdr:col>
      <xdr:colOff>406400</xdr:colOff>
      <xdr:row>33</xdr:row>
      <xdr:rowOff>139700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F3" sqref="F3"/>
    </sheetView>
  </sheetViews>
  <sheetFormatPr defaultRowHeight="14.5"/>
  <cols>
    <col min="1" max="1" width="8.7265625" style="1"/>
    <col min="2" max="4" width="13" style="1" customWidth="1"/>
    <col min="5" max="5" width="13" style="2" customWidth="1"/>
    <col min="6" max="9" width="13" style="1" customWidth="1"/>
  </cols>
  <sheetData>
    <row r="1" spans="1:9" ht="24" thickBot="1">
      <c r="A1" s="21" t="s">
        <v>12</v>
      </c>
      <c r="B1" s="21"/>
      <c r="C1" s="21"/>
      <c r="D1" s="21"/>
      <c r="E1" s="21"/>
      <c r="F1" s="21"/>
      <c r="G1" s="21"/>
      <c r="H1" s="21"/>
      <c r="I1" s="21"/>
    </row>
    <row r="2" spans="1:9" ht="16" thickBot="1">
      <c r="A2" s="22" t="s">
        <v>13</v>
      </c>
      <c r="B2" s="23"/>
      <c r="C2" s="24"/>
    </row>
    <row r="3" spans="1:9" ht="15" thickBot="1">
      <c r="A3" s="25" t="s">
        <v>0</v>
      </c>
      <c r="B3" s="27" t="s">
        <v>1</v>
      </c>
      <c r="C3" s="26" t="s">
        <v>2</v>
      </c>
    </row>
    <row r="4" spans="1:9" ht="15" thickBot="1">
      <c r="A4" s="28"/>
      <c r="B4" s="29"/>
      <c r="C4" s="30"/>
      <c r="E4" s="2" t="s">
        <v>7</v>
      </c>
      <c r="F4" s="1" t="s">
        <v>7</v>
      </c>
    </row>
    <row r="6" spans="1:9" ht="15" thickBot="1">
      <c r="D6" s="1" t="s">
        <v>7</v>
      </c>
    </row>
    <row r="7" spans="1:9" ht="15" thickBot="1">
      <c r="B7" s="19" t="s">
        <v>8</v>
      </c>
      <c r="C7" s="20"/>
      <c r="D7" s="19" t="s">
        <v>9</v>
      </c>
      <c r="E7" s="20"/>
      <c r="F7" s="19" t="s">
        <v>10</v>
      </c>
      <c r="G7" s="20"/>
      <c r="H7" s="19" t="s">
        <v>11</v>
      </c>
      <c r="I7" s="20"/>
    </row>
    <row r="8" spans="1:9" ht="15" thickBot="1">
      <c r="A8" s="9" t="s">
        <v>4</v>
      </c>
      <c r="B8" s="10" t="s">
        <v>5</v>
      </c>
      <c r="C8" s="11" t="s">
        <v>6</v>
      </c>
      <c r="D8" s="10" t="s">
        <v>5</v>
      </c>
      <c r="E8" s="11" t="s">
        <v>6</v>
      </c>
      <c r="F8" s="10" t="s">
        <v>5</v>
      </c>
      <c r="G8" s="11" t="s">
        <v>6</v>
      </c>
      <c r="H8" s="17" t="s">
        <v>5</v>
      </c>
      <c r="I8" s="18" t="s">
        <v>6</v>
      </c>
    </row>
    <row r="9" spans="1:9">
      <c r="A9" s="7" t="str">
        <f>IFERROR(IF(OR($A$4-40%*$A$4),$A$4-40%*$A$4, ""),"")</f>
        <v/>
      </c>
      <c r="B9" s="12" t="str">
        <f>IFERROR(MAX(A9-$B$4, 0), "")</f>
        <v/>
      </c>
      <c r="C9" s="13" t="str">
        <f>IFERROR(B9-$C$4, "")</f>
        <v/>
      </c>
      <c r="D9" s="12" t="str">
        <f>IFERROR(MAX($B$4-A9, 0), "")</f>
        <v/>
      </c>
      <c r="E9" s="13" t="str">
        <f>IFERROR(D9-$C$4, "")</f>
        <v/>
      </c>
      <c r="F9" s="12" t="str">
        <f>IFERROR(-B9, "")</f>
        <v/>
      </c>
      <c r="G9" s="14" t="str">
        <f>IFERROR(-C9, "")</f>
        <v/>
      </c>
      <c r="H9" s="12" t="str">
        <f>IFERROR(-D9,"")</f>
        <v/>
      </c>
      <c r="I9" s="13" t="str">
        <f>IFERROR(H9+$C$4, "")</f>
        <v/>
      </c>
    </row>
    <row r="10" spans="1:9">
      <c r="A10" s="7" t="str">
        <f>IFERROR(IF(OR($A$4-35%*$A$4),$A$4-35%*$A$4, ""),"")</f>
        <v/>
      </c>
      <c r="B10" s="3" t="str">
        <f t="shared" ref="B10:B28" si="0">IFERROR(MAX(A10-$B$4, 0), "")</f>
        <v/>
      </c>
      <c r="C10" s="4" t="str">
        <f t="shared" ref="C10:C28" si="1">IFERROR(B10-$C$4, "")</f>
        <v/>
      </c>
      <c r="D10" s="3" t="str">
        <f t="shared" ref="D10:D28" si="2">IFERROR(MAX($B$4-A10, 0), "")</f>
        <v/>
      </c>
      <c r="E10" s="4" t="str">
        <f t="shared" ref="E10:E28" si="3">IFERROR(D10-$C$4, "")</f>
        <v/>
      </c>
      <c r="F10" s="3" t="str">
        <f t="shared" ref="F10:F28" si="4">IFERROR(-B10, "")</f>
        <v/>
      </c>
      <c r="G10" s="15" t="str">
        <f t="shared" ref="G10:G28" si="5">IFERROR(-C10, "")</f>
        <v/>
      </c>
      <c r="H10" s="3" t="str">
        <f t="shared" ref="H10:H28" si="6">IFERROR(-D10,"")</f>
        <v/>
      </c>
      <c r="I10" s="4" t="str">
        <f t="shared" ref="I10:I28" si="7">IFERROR(H10+$C$4, "")</f>
        <v/>
      </c>
    </row>
    <row r="11" spans="1:9">
      <c r="A11" s="7" t="str">
        <f>IFERROR(IF(OR($A$4-30%*$A$4),$A$4-30%*$A$4, ""),"")</f>
        <v/>
      </c>
      <c r="B11" s="3" t="str">
        <f t="shared" si="0"/>
        <v/>
      </c>
      <c r="C11" s="4" t="str">
        <f t="shared" si="1"/>
        <v/>
      </c>
      <c r="D11" s="3" t="str">
        <f t="shared" si="2"/>
        <v/>
      </c>
      <c r="E11" s="4" t="str">
        <f t="shared" si="3"/>
        <v/>
      </c>
      <c r="F11" s="3" t="str">
        <f t="shared" si="4"/>
        <v/>
      </c>
      <c r="G11" s="15" t="str">
        <f t="shared" si="5"/>
        <v/>
      </c>
      <c r="H11" s="3" t="str">
        <f t="shared" si="6"/>
        <v/>
      </c>
      <c r="I11" s="4" t="str">
        <f t="shared" si="7"/>
        <v/>
      </c>
    </row>
    <row r="12" spans="1:9">
      <c r="A12" s="7" t="str">
        <f>IFERROR(IF(OR($A$4-25%*$A$4),$A$4-25%*$A$4, ""),"")</f>
        <v/>
      </c>
      <c r="B12" s="3" t="str">
        <f t="shared" si="0"/>
        <v/>
      </c>
      <c r="C12" s="4" t="str">
        <f t="shared" si="1"/>
        <v/>
      </c>
      <c r="D12" s="3" t="str">
        <f t="shared" si="2"/>
        <v/>
      </c>
      <c r="E12" s="4" t="str">
        <f t="shared" si="3"/>
        <v/>
      </c>
      <c r="F12" s="3" t="str">
        <f t="shared" si="4"/>
        <v/>
      </c>
      <c r="G12" s="15" t="str">
        <f t="shared" si="5"/>
        <v/>
      </c>
      <c r="H12" s="3" t="str">
        <f t="shared" si="6"/>
        <v/>
      </c>
      <c r="I12" s="4" t="str">
        <f t="shared" si="7"/>
        <v/>
      </c>
    </row>
    <row r="13" spans="1:9">
      <c r="A13" s="7" t="str">
        <f>IFERROR(IF(OR($A$4-20%*$A$4),$A$4-20%*$A$4, ""),"")</f>
        <v/>
      </c>
      <c r="B13" s="3" t="str">
        <f t="shared" si="0"/>
        <v/>
      </c>
      <c r="C13" s="4" t="str">
        <f t="shared" si="1"/>
        <v/>
      </c>
      <c r="D13" s="3" t="str">
        <f t="shared" si="2"/>
        <v/>
      </c>
      <c r="E13" s="4" t="str">
        <f t="shared" si="3"/>
        <v/>
      </c>
      <c r="F13" s="3" t="str">
        <f t="shared" si="4"/>
        <v/>
      </c>
      <c r="G13" s="15" t="str">
        <f t="shared" si="5"/>
        <v/>
      </c>
      <c r="H13" s="3" t="str">
        <f t="shared" si="6"/>
        <v/>
      </c>
      <c r="I13" s="4" t="str">
        <f t="shared" si="7"/>
        <v/>
      </c>
    </row>
    <row r="14" spans="1:9">
      <c r="A14" s="7" t="str">
        <f>IFERROR(IF(OR($A$4-15%*$A$4),$A$4-15%*$A$4, ""),"")</f>
        <v/>
      </c>
      <c r="B14" s="3" t="str">
        <f t="shared" si="0"/>
        <v/>
      </c>
      <c r="C14" s="4" t="str">
        <f t="shared" si="1"/>
        <v/>
      </c>
      <c r="D14" s="3" t="str">
        <f t="shared" si="2"/>
        <v/>
      </c>
      <c r="E14" s="4" t="str">
        <f t="shared" si="3"/>
        <v/>
      </c>
      <c r="F14" s="3" t="str">
        <f t="shared" si="4"/>
        <v/>
      </c>
      <c r="G14" s="15" t="str">
        <f t="shared" si="5"/>
        <v/>
      </c>
      <c r="H14" s="3" t="str">
        <f t="shared" si="6"/>
        <v/>
      </c>
      <c r="I14" s="4" t="str">
        <f t="shared" si="7"/>
        <v/>
      </c>
    </row>
    <row r="15" spans="1:9">
      <c r="A15" s="7" t="str">
        <f>IFERROR(IF(OR($A$4-10%*$A$4),$A$4-10%*$A$4, ""),"")</f>
        <v/>
      </c>
      <c r="B15" s="3" t="str">
        <f t="shared" si="0"/>
        <v/>
      </c>
      <c r="C15" s="4" t="str">
        <f t="shared" si="1"/>
        <v/>
      </c>
      <c r="D15" s="3" t="str">
        <f t="shared" si="2"/>
        <v/>
      </c>
      <c r="E15" s="4" t="str">
        <f t="shared" si="3"/>
        <v/>
      </c>
      <c r="F15" s="3" t="str">
        <f t="shared" si="4"/>
        <v/>
      </c>
      <c r="G15" s="15" t="str">
        <f t="shared" si="5"/>
        <v/>
      </c>
      <c r="H15" s="3" t="str">
        <f t="shared" si="6"/>
        <v/>
      </c>
      <c r="I15" s="4" t="str">
        <f t="shared" si="7"/>
        <v/>
      </c>
    </row>
    <row r="16" spans="1:9">
      <c r="A16" s="7" t="str">
        <f>IFERROR(IF(OR($A$4-5%*$A$4),$A$4-5%*$A$4, ""),"")</f>
        <v/>
      </c>
      <c r="B16" s="3" t="str">
        <f t="shared" si="0"/>
        <v/>
      </c>
      <c r="C16" s="4" t="str">
        <f t="shared" si="1"/>
        <v/>
      </c>
      <c r="D16" s="3" t="str">
        <f t="shared" si="2"/>
        <v/>
      </c>
      <c r="E16" s="4" t="str">
        <f t="shared" si="3"/>
        <v/>
      </c>
      <c r="F16" s="3" t="str">
        <f t="shared" si="4"/>
        <v/>
      </c>
      <c r="G16" s="15" t="str">
        <f t="shared" si="5"/>
        <v/>
      </c>
      <c r="H16" s="3" t="str">
        <f t="shared" si="6"/>
        <v/>
      </c>
      <c r="I16" s="4" t="str">
        <f t="shared" si="7"/>
        <v/>
      </c>
    </row>
    <row r="17" spans="1:9">
      <c r="A17" s="7" t="str">
        <f>IFERROR(IF(OR($A$4-0%*$A$4),$A$4-0%*$A$4, ""),"")</f>
        <v/>
      </c>
      <c r="B17" s="3" t="str">
        <f t="shared" si="0"/>
        <v/>
      </c>
      <c r="C17" s="4" t="str">
        <f t="shared" si="1"/>
        <v/>
      </c>
      <c r="D17" s="3" t="str">
        <f t="shared" si="2"/>
        <v/>
      </c>
      <c r="E17" s="4" t="str">
        <f t="shared" si="3"/>
        <v/>
      </c>
      <c r="F17" s="3" t="str">
        <f t="shared" si="4"/>
        <v/>
      </c>
      <c r="G17" s="15" t="str">
        <f t="shared" si="5"/>
        <v/>
      </c>
      <c r="H17" s="3" t="str">
        <f t="shared" si="6"/>
        <v/>
      </c>
      <c r="I17" s="4" t="str">
        <f t="shared" si="7"/>
        <v/>
      </c>
    </row>
    <row r="18" spans="1:9">
      <c r="A18" s="7" t="str">
        <f>IFERROR(IF(OR($A$4+5%*$A$4),$A$4+5%*$A$4, ""),"")</f>
        <v/>
      </c>
      <c r="B18" s="3" t="str">
        <f t="shared" si="0"/>
        <v/>
      </c>
      <c r="C18" s="4" t="str">
        <f t="shared" si="1"/>
        <v/>
      </c>
      <c r="D18" s="3" t="str">
        <f t="shared" si="2"/>
        <v/>
      </c>
      <c r="E18" s="4" t="str">
        <f t="shared" si="3"/>
        <v/>
      </c>
      <c r="F18" s="3" t="str">
        <f t="shared" si="4"/>
        <v/>
      </c>
      <c r="G18" s="15" t="str">
        <f t="shared" si="5"/>
        <v/>
      </c>
      <c r="H18" s="3" t="str">
        <f t="shared" si="6"/>
        <v/>
      </c>
      <c r="I18" s="4" t="str">
        <f t="shared" si="7"/>
        <v/>
      </c>
    </row>
    <row r="19" spans="1:9">
      <c r="A19" s="7" t="str">
        <f>IFERROR(IF(OR($A$4+10%*$A$4),$A$4+10%*$A$4, ""),"")</f>
        <v/>
      </c>
      <c r="B19" s="3" t="str">
        <f t="shared" si="0"/>
        <v/>
      </c>
      <c r="C19" s="4" t="str">
        <f t="shared" si="1"/>
        <v/>
      </c>
      <c r="D19" s="3" t="str">
        <f t="shared" si="2"/>
        <v/>
      </c>
      <c r="E19" s="4" t="str">
        <f t="shared" si="3"/>
        <v/>
      </c>
      <c r="F19" s="3" t="str">
        <f t="shared" si="4"/>
        <v/>
      </c>
      <c r="G19" s="15" t="str">
        <f t="shared" si="5"/>
        <v/>
      </c>
      <c r="H19" s="3" t="str">
        <f t="shared" si="6"/>
        <v/>
      </c>
      <c r="I19" s="4" t="str">
        <f t="shared" si="7"/>
        <v/>
      </c>
    </row>
    <row r="20" spans="1:9">
      <c r="A20" s="7" t="str">
        <f>IFERROR(IF(OR($A$4+15%*$A$4),$A$4+15%*$A$4, ""),"")</f>
        <v/>
      </c>
      <c r="B20" s="3" t="str">
        <f t="shared" si="0"/>
        <v/>
      </c>
      <c r="C20" s="4" t="str">
        <f t="shared" si="1"/>
        <v/>
      </c>
      <c r="D20" s="3" t="str">
        <f t="shared" si="2"/>
        <v/>
      </c>
      <c r="E20" s="4" t="str">
        <f t="shared" si="3"/>
        <v/>
      </c>
      <c r="F20" s="3" t="str">
        <f t="shared" si="4"/>
        <v/>
      </c>
      <c r="G20" s="15" t="str">
        <f t="shared" si="5"/>
        <v/>
      </c>
      <c r="H20" s="3" t="str">
        <f t="shared" si="6"/>
        <v/>
      </c>
      <c r="I20" s="4" t="str">
        <f t="shared" si="7"/>
        <v/>
      </c>
    </row>
    <row r="21" spans="1:9">
      <c r="A21" s="7" t="str">
        <f>IFERROR(IF(OR($A$4+20%*$A$4),$A$4+20%*$A$4, ""),"")</f>
        <v/>
      </c>
      <c r="B21" s="3" t="str">
        <f t="shared" si="0"/>
        <v/>
      </c>
      <c r="C21" s="4" t="str">
        <f t="shared" si="1"/>
        <v/>
      </c>
      <c r="D21" s="3" t="str">
        <f t="shared" si="2"/>
        <v/>
      </c>
      <c r="E21" s="4" t="str">
        <f t="shared" si="3"/>
        <v/>
      </c>
      <c r="F21" s="3" t="str">
        <f t="shared" si="4"/>
        <v/>
      </c>
      <c r="G21" s="15" t="str">
        <f t="shared" si="5"/>
        <v/>
      </c>
      <c r="H21" s="3" t="str">
        <f t="shared" si="6"/>
        <v/>
      </c>
      <c r="I21" s="4" t="str">
        <f t="shared" si="7"/>
        <v/>
      </c>
    </row>
    <row r="22" spans="1:9">
      <c r="A22" s="7" t="str">
        <f>IFERROR(IF(OR($A$4+25%*$A$4),$A$4+25%*$A$4, ""),"")</f>
        <v/>
      </c>
      <c r="B22" s="3" t="str">
        <f t="shared" si="0"/>
        <v/>
      </c>
      <c r="C22" s="4" t="str">
        <f t="shared" si="1"/>
        <v/>
      </c>
      <c r="D22" s="3" t="str">
        <f t="shared" si="2"/>
        <v/>
      </c>
      <c r="E22" s="4" t="str">
        <f t="shared" si="3"/>
        <v/>
      </c>
      <c r="F22" s="3" t="str">
        <f t="shared" si="4"/>
        <v/>
      </c>
      <c r="G22" s="15" t="str">
        <f t="shared" si="5"/>
        <v/>
      </c>
      <c r="H22" s="3" t="str">
        <f t="shared" si="6"/>
        <v/>
      </c>
      <c r="I22" s="4" t="str">
        <f t="shared" si="7"/>
        <v/>
      </c>
    </row>
    <row r="23" spans="1:9">
      <c r="A23" s="7" t="str">
        <f>IFERROR(IF(OR($A$4+30%*$A$4),$A$4+30%*$A$4, ""),"")</f>
        <v/>
      </c>
      <c r="B23" s="3" t="str">
        <f t="shared" si="0"/>
        <v/>
      </c>
      <c r="C23" s="4" t="str">
        <f t="shared" si="1"/>
        <v/>
      </c>
      <c r="D23" s="3" t="str">
        <f t="shared" si="2"/>
        <v/>
      </c>
      <c r="E23" s="4" t="str">
        <f t="shared" si="3"/>
        <v/>
      </c>
      <c r="F23" s="3" t="str">
        <f t="shared" si="4"/>
        <v/>
      </c>
      <c r="G23" s="15" t="str">
        <f t="shared" si="5"/>
        <v/>
      </c>
      <c r="H23" s="3" t="str">
        <f t="shared" si="6"/>
        <v/>
      </c>
      <c r="I23" s="4" t="str">
        <f t="shared" si="7"/>
        <v/>
      </c>
    </row>
    <row r="24" spans="1:9">
      <c r="A24" s="7" t="str">
        <f>IFERROR(IF(OR($A$4+35%*$A$4),$A$4+35%*$A$4, ""),"")</f>
        <v/>
      </c>
      <c r="B24" s="3" t="str">
        <f t="shared" si="0"/>
        <v/>
      </c>
      <c r="C24" s="4" t="str">
        <f t="shared" si="1"/>
        <v/>
      </c>
      <c r="D24" s="3" t="str">
        <f t="shared" si="2"/>
        <v/>
      </c>
      <c r="E24" s="4" t="str">
        <f t="shared" si="3"/>
        <v/>
      </c>
      <c r="F24" s="3" t="str">
        <f t="shared" si="4"/>
        <v/>
      </c>
      <c r="G24" s="15" t="str">
        <f t="shared" si="5"/>
        <v/>
      </c>
      <c r="H24" s="3" t="str">
        <f t="shared" si="6"/>
        <v/>
      </c>
      <c r="I24" s="4" t="str">
        <f t="shared" si="7"/>
        <v/>
      </c>
    </row>
    <row r="25" spans="1:9">
      <c r="A25" s="7" t="str">
        <f>IFERROR(IF(OR($A$4+40%*$A$4),$A$4+40%*$A$4, ""),"")</f>
        <v/>
      </c>
      <c r="B25" s="3" t="str">
        <f t="shared" si="0"/>
        <v/>
      </c>
      <c r="C25" s="4" t="str">
        <f t="shared" si="1"/>
        <v/>
      </c>
      <c r="D25" s="3" t="str">
        <f t="shared" si="2"/>
        <v/>
      </c>
      <c r="E25" s="4" t="str">
        <f t="shared" si="3"/>
        <v/>
      </c>
      <c r="F25" s="3" t="str">
        <f t="shared" si="4"/>
        <v/>
      </c>
      <c r="G25" s="15" t="str">
        <f t="shared" si="5"/>
        <v/>
      </c>
      <c r="H25" s="3" t="str">
        <f t="shared" si="6"/>
        <v/>
      </c>
      <c r="I25" s="4" t="str">
        <f t="shared" si="7"/>
        <v/>
      </c>
    </row>
    <row r="26" spans="1:9">
      <c r="A26" s="7" t="str">
        <f>IFERROR(IF(OR($A$4+45%*$A$4),$A$4+45%*$A$4, ""),"")</f>
        <v/>
      </c>
      <c r="B26" s="3" t="str">
        <f t="shared" si="0"/>
        <v/>
      </c>
      <c r="C26" s="4" t="str">
        <f t="shared" si="1"/>
        <v/>
      </c>
      <c r="D26" s="3" t="str">
        <f t="shared" si="2"/>
        <v/>
      </c>
      <c r="E26" s="4" t="str">
        <f t="shared" si="3"/>
        <v/>
      </c>
      <c r="F26" s="3" t="str">
        <f t="shared" si="4"/>
        <v/>
      </c>
      <c r="G26" s="15" t="str">
        <f t="shared" si="5"/>
        <v/>
      </c>
      <c r="H26" s="3" t="str">
        <f t="shared" si="6"/>
        <v/>
      </c>
      <c r="I26" s="4" t="str">
        <f t="shared" si="7"/>
        <v/>
      </c>
    </row>
    <row r="27" spans="1:9">
      <c r="A27" s="7" t="str">
        <f>IFERROR(IF(OR($A$4+50%*$A$4),$A$4+50%*$A$4, ""),"")</f>
        <v/>
      </c>
      <c r="B27" s="3" t="str">
        <f t="shared" si="0"/>
        <v/>
      </c>
      <c r="C27" s="4" t="str">
        <f t="shared" si="1"/>
        <v/>
      </c>
      <c r="D27" s="3" t="str">
        <f t="shared" si="2"/>
        <v/>
      </c>
      <c r="E27" s="4" t="str">
        <f t="shared" si="3"/>
        <v/>
      </c>
      <c r="F27" s="3" t="str">
        <f t="shared" si="4"/>
        <v/>
      </c>
      <c r="G27" s="15" t="str">
        <f t="shared" si="5"/>
        <v/>
      </c>
      <c r="H27" s="3" t="str">
        <f t="shared" si="6"/>
        <v/>
      </c>
      <c r="I27" s="4" t="str">
        <f t="shared" si="7"/>
        <v/>
      </c>
    </row>
    <row r="28" spans="1:9" ht="15" thickBot="1">
      <c r="A28" s="8" t="str">
        <f>IFERROR(IF(OR($A$4+55%*$A$4),$A$4+55%*$A$4, ""),"")</f>
        <v/>
      </c>
      <c r="B28" s="5" t="str">
        <f t="shared" si="0"/>
        <v/>
      </c>
      <c r="C28" s="6" t="str">
        <f t="shared" si="1"/>
        <v/>
      </c>
      <c r="D28" s="5" t="str">
        <f t="shared" si="2"/>
        <v/>
      </c>
      <c r="E28" s="6" t="str">
        <f t="shared" si="3"/>
        <v/>
      </c>
      <c r="F28" s="5" t="str">
        <f t="shared" si="4"/>
        <v/>
      </c>
      <c r="G28" s="16" t="str">
        <f t="shared" si="5"/>
        <v/>
      </c>
      <c r="H28" s="5" t="str">
        <f t="shared" si="6"/>
        <v/>
      </c>
      <c r="I28" s="6" t="str">
        <f t="shared" si="7"/>
        <v/>
      </c>
    </row>
    <row r="29" spans="1:9">
      <c r="F29" s="2"/>
      <c r="G29" s="2"/>
      <c r="H29" s="2"/>
      <c r="I29" s="2"/>
    </row>
  </sheetData>
  <mergeCells count="6">
    <mergeCell ref="B7:C7"/>
    <mergeCell ref="D7:E7"/>
    <mergeCell ref="F7:G7"/>
    <mergeCell ref="H7:I7"/>
    <mergeCell ref="A1:I1"/>
    <mergeCell ref="A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E3" sqref="E3"/>
    </sheetView>
  </sheetViews>
  <sheetFormatPr defaultRowHeight="14.5"/>
  <cols>
    <col min="1" max="1" width="8.7265625" style="1"/>
    <col min="2" max="4" width="13" style="1" customWidth="1"/>
    <col min="5" max="5" width="13" style="2" customWidth="1"/>
    <col min="6" max="9" width="13" style="1" customWidth="1"/>
  </cols>
  <sheetData>
    <row r="1" spans="1:10" ht="24" thickBot="1">
      <c r="A1" s="21" t="s">
        <v>12</v>
      </c>
      <c r="B1" s="21"/>
      <c r="C1" s="21"/>
      <c r="D1" s="21"/>
      <c r="E1" s="21"/>
      <c r="F1" s="21"/>
      <c r="G1" s="21"/>
      <c r="H1" s="21"/>
      <c r="I1" s="21"/>
    </row>
    <row r="2" spans="1:10" ht="16" thickBot="1">
      <c r="A2" s="22" t="s">
        <v>13</v>
      </c>
      <c r="B2" s="23"/>
      <c r="C2" s="24"/>
    </row>
    <row r="3" spans="1:10" ht="15" thickBot="1">
      <c r="A3" s="25" t="s">
        <v>0</v>
      </c>
      <c r="B3" s="27" t="s">
        <v>1</v>
      </c>
      <c r="C3" s="26" t="s">
        <v>2</v>
      </c>
      <c r="J3" t="s">
        <v>3</v>
      </c>
    </row>
    <row r="4" spans="1:10" ht="15" thickBot="1">
      <c r="A4" s="28">
        <v>1.4</v>
      </c>
      <c r="B4" s="29">
        <v>1.3</v>
      </c>
      <c r="C4" s="30">
        <v>0.1</v>
      </c>
      <c r="F4" s="1" t="s">
        <v>7</v>
      </c>
    </row>
    <row r="6" spans="1:10" ht="15" thickBot="1">
      <c r="D6" s="1" t="s">
        <v>7</v>
      </c>
    </row>
    <row r="7" spans="1:10" ht="15" thickBot="1">
      <c r="B7" s="19" t="s">
        <v>8</v>
      </c>
      <c r="C7" s="20"/>
      <c r="D7" s="19" t="s">
        <v>9</v>
      </c>
      <c r="E7" s="20"/>
      <c r="F7" s="19" t="s">
        <v>10</v>
      </c>
      <c r="G7" s="20"/>
      <c r="H7" s="19" t="s">
        <v>11</v>
      </c>
      <c r="I7" s="20"/>
    </row>
    <row r="8" spans="1:10" ht="15" thickBot="1">
      <c r="A8" s="9" t="s">
        <v>4</v>
      </c>
      <c r="B8" s="10" t="s">
        <v>5</v>
      </c>
      <c r="C8" s="11" t="s">
        <v>6</v>
      </c>
      <c r="D8" s="10" t="s">
        <v>5</v>
      </c>
      <c r="E8" s="11" t="s">
        <v>6</v>
      </c>
      <c r="F8" s="10" t="s">
        <v>5</v>
      </c>
      <c r="G8" s="11" t="s">
        <v>6</v>
      </c>
      <c r="H8" s="10" t="s">
        <v>5</v>
      </c>
      <c r="I8" s="11" t="s">
        <v>6</v>
      </c>
    </row>
    <row r="9" spans="1:10">
      <c r="A9" s="7">
        <f>$A$4-40%*$A$4</f>
        <v>0.84</v>
      </c>
      <c r="B9" s="3">
        <f>MAX(A9-$B$4, 0)</f>
        <v>0</v>
      </c>
      <c r="C9" s="4">
        <f>B9-$C$4</f>
        <v>-0.1</v>
      </c>
      <c r="D9" s="3">
        <f t="shared" ref="D9:D28" si="0">MAX($B$4-A9, 0)</f>
        <v>0.46000000000000008</v>
      </c>
      <c r="E9" s="4">
        <f>D9-$C$4</f>
        <v>0.3600000000000001</v>
      </c>
      <c r="F9" s="3">
        <f>-B9</f>
        <v>0</v>
      </c>
      <c r="G9" s="4">
        <f>-C9</f>
        <v>0.1</v>
      </c>
      <c r="H9" s="3">
        <f>-D9</f>
        <v>-0.46000000000000008</v>
      </c>
      <c r="I9" s="4">
        <f>-E9</f>
        <v>-0.3600000000000001</v>
      </c>
    </row>
    <row r="10" spans="1:10">
      <c r="A10" s="7">
        <f>$A$4-35%*$A$4</f>
        <v>0.90999999999999992</v>
      </c>
      <c r="B10" s="3">
        <f t="shared" ref="B10:B28" si="1">MAX(A10-$B$4, 0)</f>
        <v>0</v>
      </c>
      <c r="C10" s="4">
        <f t="shared" ref="C10:C28" si="2">B10-$C$4</f>
        <v>-0.1</v>
      </c>
      <c r="D10" s="3">
        <f t="shared" si="0"/>
        <v>0.39000000000000012</v>
      </c>
      <c r="E10" s="4">
        <f t="shared" ref="E10:E28" si="3">D10-$C$4</f>
        <v>0.29000000000000015</v>
      </c>
      <c r="F10" s="3">
        <f t="shared" ref="F10:F28" si="4">-B10</f>
        <v>0</v>
      </c>
      <c r="G10" s="4">
        <f t="shared" ref="G10:G28" si="5">-C10</f>
        <v>0.1</v>
      </c>
      <c r="H10" s="3">
        <f t="shared" ref="H10:H28" si="6">-D10</f>
        <v>-0.39000000000000012</v>
      </c>
      <c r="I10" s="4">
        <f t="shared" ref="I10:I28" si="7">-E10</f>
        <v>-0.29000000000000015</v>
      </c>
    </row>
    <row r="11" spans="1:10">
      <c r="A11" s="7">
        <f>$A$4-30%*$A$4</f>
        <v>0.98</v>
      </c>
      <c r="B11" s="3">
        <f t="shared" si="1"/>
        <v>0</v>
      </c>
      <c r="C11" s="4">
        <f t="shared" si="2"/>
        <v>-0.1</v>
      </c>
      <c r="D11" s="3">
        <f>MAX($B$4-A11, 0)</f>
        <v>0.32000000000000006</v>
      </c>
      <c r="E11" s="4">
        <f t="shared" si="3"/>
        <v>0.22000000000000006</v>
      </c>
      <c r="F11" s="3">
        <f t="shared" si="4"/>
        <v>0</v>
      </c>
      <c r="G11" s="4">
        <f t="shared" si="5"/>
        <v>0.1</v>
      </c>
      <c r="H11" s="3">
        <f t="shared" si="6"/>
        <v>-0.32000000000000006</v>
      </c>
      <c r="I11" s="4">
        <f t="shared" si="7"/>
        <v>-0.22000000000000006</v>
      </c>
    </row>
    <row r="12" spans="1:10">
      <c r="A12" s="7">
        <f>$A$4-25%*$A$4</f>
        <v>1.0499999999999998</v>
      </c>
      <c r="B12" s="3">
        <f t="shared" si="1"/>
        <v>0</v>
      </c>
      <c r="C12" s="4">
        <f t="shared" si="2"/>
        <v>-0.1</v>
      </c>
      <c r="D12" s="3">
        <f t="shared" si="0"/>
        <v>0.25000000000000022</v>
      </c>
      <c r="E12" s="4">
        <f t="shared" si="3"/>
        <v>0.15000000000000022</v>
      </c>
      <c r="F12" s="3">
        <f t="shared" si="4"/>
        <v>0</v>
      </c>
      <c r="G12" s="4">
        <f t="shared" si="5"/>
        <v>0.1</v>
      </c>
      <c r="H12" s="3">
        <f t="shared" si="6"/>
        <v>-0.25000000000000022</v>
      </c>
      <c r="I12" s="4">
        <f t="shared" si="7"/>
        <v>-0.15000000000000022</v>
      </c>
    </row>
    <row r="13" spans="1:10">
      <c r="A13" s="7">
        <f>$A$4-20%*$A$4</f>
        <v>1.1199999999999999</v>
      </c>
      <c r="B13" s="3">
        <f t="shared" si="1"/>
        <v>0</v>
      </c>
      <c r="C13" s="4">
        <f t="shared" si="2"/>
        <v>-0.1</v>
      </c>
      <c r="D13" s="3">
        <f t="shared" si="0"/>
        <v>0.18000000000000016</v>
      </c>
      <c r="E13" s="4">
        <f t="shared" si="3"/>
        <v>8.0000000000000154E-2</v>
      </c>
      <c r="F13" s="3">
        <f t="shared" si="4"/>
        <v>0</v>
      </c>
      <c r="G13" s="4">
        <f t="shared" si="5"/>
        <v>0.1</v>
      </c>
      <c r="H13" s="3">
        <f t="shared" si="6"/>
        <v>-0.18000000000000016</v>
      </c>
      <c r="I13" s="4">
        <f t="shared" si="7"/>
        <v>-8.0000000000000154E-2</v>
      </c>
    </row>
    <row r="14" spans="1:10">
      <c r="A14" s="7">
        <f>$A$4-15%*$A$4</f>
        <v>1.19</v>
      </c>
      <c r="B14" s="3">
        <f t="shared" si="1"/>
        <v>0</v>
      </c>
      <c r="C14" s="4">
        <f t="shared" si="2"/>
        <v>-0.1</v>
      </c>
      <c r="D14" s="3">
        <f t="shared" si="0"/>
        <v>0.1100000000000001</v>
      </c>
      <c r="E14" s="4">
        <f t="shared" si="3"/>
        <v>1.0000000000000092E-2</v>
      </c>
      <c r="F14" s="3">
        <f t="shared" si="4"/>
        <v>0</v>
      </c>
      <c r="G14" s="4">
        <f t="shared" si="5"/>
        <v>0.1</v>
      </c>
      <c r="H14" s="3">
        <f t="shared" si="6"/>
        <v>-0.1100000000000001</v>
      </c>
      <c r="I14" s="4">
        <f t="shared" si="7"/>
        <v>-1.0000000000000092E-2</v>
      </c>
    </row>
    <row r="15" spans="1:10">
      <c r="A15" s="7">
        <f>$A$4-10%*$A$4</f>
        <v>1.26</v>
      </c>
      <c r="B15" s="3">
        <f t="shared" si="1"/>
        <v>0</v>
      </c>
      <c r="C15" s="4">
        <f t="shared" si="2"/>
        <v>-0.1</v>
      </c>
      <c r="D15" s="3">
        <f t="shared" si="0"/>
        <v>4.0000000000000036E-2</v>
      </c>
      <c r="E15" s="4">
        <f t="shared" si="3"/>
        <v>-5.999999999999997E-2</v>
      </c>
      <c r="F15" s="3">
        <f t="shared" si="4"/>
        <v>0</v>
      </c>
      <c r="G15" s="4">
        <f t="shared" si="5"/>
        <v>0.1</v>
      </c>
      <c r="H15" s="3">
        <f t="shared" si="6"/>
        <v>-4.0000000000000036E-2</v>
      </c>
      <c r="I15" s="4">
        <f t="shared" si="7"/>
        <v>5.999999999999997E-2</v>
      </c>
    </row>
    <row r="16" spans="1:10">
      <c r="A16" s="7">
        <f>$A$4-5%*$A$4</f>
        <v>1.3299999999999998</v>
      </c>
      <c r="B16" s="3">
        <f t="shared" si="1"/>
        <v>2.9999999999999805E-2</v>
      </c>
      <c r="C16" s="4">
        <f t="shared" si="2"/>
        <v>-7.0000000000000201E-2</v>
      </c>
      <c r="D16" s="3">
        <f t="shared" si="0"/>
        <v>0</v>
      </c>
      <c r="E16" s="4">
        <f t="shared" si="3"/>
        <v>-0.1</v>
      </c>
      <c r="F16" s="3">
        <f t="shared" si="4"/>
        <v>-2.9999999999999805E-2</v>
      </c>
      <c r="G16" s="4">
        <f t="shared" si="5"/>
        <v>7.0000000000000201E-2</v>
      </c>
      <c r="H16" s="3">
        <f t="shared" si="6"/>
        <v>0</v>
      </c>
      <c r="I16" s="4">
        <f t="shared" si="7"/>
        <v>0.1</v>
      </c>
    </row>
    <row r="17" spans="1:9">
      <c r="A17" s="7">
        <f>$A$4-0%*$A$4</f>
        <v>1.4</v>
      </c>
      <c r="B17" s="3">
        <f t="shared" si="1"/>
        <v>9.9999999999999867E-2</v>
      </c>
      <c r="C17" s="4">
        <f t="shared" si="2"/>
        <v>-1.3877787807814457E-16</v>
      </c>
      <c r="D17" s="3">
        <f t="shared" si="0"/>
        <v>0</v>
      </c>
      <c r="E17" s="4">
        <f t="shared" si="3"/>
        <v>-0.1</v>
      </c>
      <c r="F17" s="3">
        <f t="shared" si="4"/>
        <v>-9.9999999999999867E-2</v>
      </c>
      <c r="G17" s="4">
        <f t="shared" si="5"/>
        <v>1.3877787807814457E-16</v>
      </c>
      <c r="H17" s="3">
        <f t="shared" si="6"/>
        <v>0</v>
      </c>
      <c r="I17" s="4">
        <f t="shared" si="7"/>
        <v>0.1</v>
      </c>
    </row>
    <row r="18" spans="1:9">
      <c r="A18" s="7">
        <f>$A$4+5%*$A$4</f>
        <v>1.47</v>
      </c>
      <c r="B18" s="3">
        <f t="shared" si="1"/>
        <v>0.16999999999999993</v>
      </c>
      <c r="C18" s="4">
        <f t="shared" si="2"/>
        <v>6.9999999999999923E-2</v>
      </c>
      <c r="D18" s="3">
        <f t="shared" si="0"/>
        <v>0</v>
      </c>
      <c r="E18" s="4">
        <f t="shared" si="3"/>
        <v>-0.1</v>
      </c>
      <c r="F18" s="3">
        <f t="shared" si="4"/>
        <v>-0.16999999999999993</v>
      </c>
      <c r="G18" s="4">
        <f t="shared" si="5"/>
        <v>-6.9999999999999923E-2</v>
      </c>
      <c r="H18" s="3">
        <f t="shared" si="6"/>
        <v>0</v>
      </c>
      <c r="I18" s="4">
        <f t="shared" si="7"/>
        <v>0.1</v>
      </c>
    </row>
    <row r="19" spans="1:9">
      <c r="A19" s="7">
        <f>$A$4+10%*$A$4</f>
        <v>1.5399999999999998</v>
      </c>
      <c r="B19" s="3">
        <f t="shared" si="1"/>
        <v>0.23999999999999977</v>
      </c>
      <c r="C19" s="4">
        <f t="shared" si="2"/>
        <v>0.13999999999999976</v>
      </c>
      <c r="D19" s="3">
        <f t="shared" si="0"/>
        <v>0</v>
      </c>
      <c r="E19" s="4">
        <f t="shared" si="3"/>
        <v>-0.1</v>
      </c>
      <c r="F19" s="3">
        <f t="shared" si="4"/>
        <v>-0.23999999999999977</v>
      </c>
      <c r="G19" s="4">
        <f t="shared" si="5"/>
        <v>-0.13999999999999976</v>
      </c>
      <c r="H19" s="3">
        <f t="shared" si="6"/>
        <v>0</v>
      </c>
      <c r="I19" s="4">
        <f t="shared" si="7"/>
        <v>0.1</v>
      </c>
    </row>
    <row r="20" spans="1:9">
      <c r="A20" s="7">
        <f>$A$4+15%*$A$4</f>
        <v>1.6099999999999999</v>
      </c>
      <c r="B20" s="3">
        <f t="shared" si="1"/>
        <v>0.30999999999999983</v>
      </c>
      <c r="C20" s="4">
        <f t="shared" si="2"/>
        <v>0.20999999999999983</v>
      </c>
      <c r="D20" s="3">
        <f t="shared" si="0"/>
        <v>0</v>
      </c>
      <c r="E20" s="4">
        <f t="shared" si="3"/>
        <v>-0.1</v>
      </c>
      <c r="F20" s="3">
        <f t="shared" si="4"/>
        <v>-0.30999999999999983</v>
      </c>
      <c r="G20" s="4">
        <f t="shared" si="5"/>
        <v>-0.20999999999999983</v>
      </c>
      <c r="H20" s="3">
        <f t="shared" si="6"/>
        <v>0</v>
      </c>
      <c r="I20" s="4">
        <f t="shared" si="7"/>
        <v>0.1</v>
      </c>
    </row>
    <row r="21" spans="1:9">
      <c r="A21" s="7">
        <f>$A$4+20%*$A$4</f>
        <v>1.68</v>
      </c>
      <c r="B21" s="3">
        <f t="shared" si="1"/>
        <v>0.37999999999999989</v>
      </c>
      <c r="C21" s="4">
        <f t="shared" si="2"/>
        <v>0.27999999999999992</v>
      </c>
      <c r="D21" s="3">
        <f t="shared" si="0"/>
        <v>0</v>
      </c>
      <c r="E21" s="4">
        <f t="shared" si="3"/>
        <v>-0.1</v>
      </c>
      <c r="F21" s="3">
        <f t="shared" si="4"/>
        <v>-0.37999999999999989</v>
      </c>
      <c r="G21" s="4">
        <f t="shared" si="5"/>
        <v>-0.27999999999999992</v>
      </c>
      <c r="H21" s="3">
        <f t="shared" si="6"/>
        <v>0</v>
      </c>
      <c r="I21" s="4">
        <f t="shared" si="7"/>
        <v>0.1</v>
      </c>
    </row>
    <row r="22" spans="1:9">
      <c r="A22" s="7">
        <f>$A$4+25%*$A$4</f>
        <v>1.75</v>
      </c>
      <c r="B22" s="3">
        <f t="shared" si="1"/>
        <v>0.44999999999999996</v>
      </c>
      <c r="C22" s="4">
        <f t="shared" si="2"/>
        <v>0.35</v>
      </c>
      <c r="D22" s="3">
        <f t="shared" si="0"/>
        <v>0</v>
      </c>
      <c r="E22" s="4">
        <f t="shared" si="3"/>
        <v>-0.1</v>
      </c>
      <c r="F22" s="3">
        <f t="shared" si="4"/>
        <v>-0.44999999999999996</v>
      </c>
      <c r="G22" s="4">
        <f t="shared" si="5"/>
        <v>-0.35</v>
      </c>
      <c r="H22" s="3">
        <f t="shared" si="6"/>
        <v>0</v>
      </c>
      <c r="I22" s="4">
        <f t="shared" si="7"/>
        <v>0.1</v>
      </c>
    </row>
    <row r="23" spans="1:9">
      <c r="A23" s="7">
        <f>$A$4+30%*$A$4</f>
        <v>1.8199999999999998</v>
      </c>
      <c r="B23" s="3">
        <f t="shared" si="1"/>
        <v>0.5199999999999998</v>
      </c>
      <c r="C23" s="4">
        <f t="shared" si="2"/>
        <v>0.41999999999999982</v>
      </c>
      <c r="D23" s="3">
        <f t="shared" si="0"/>
        <v>0</v>
      </c>
      <c r="E23" s="4">
        <f t="shared" si="3"/>
        <v>-0.1</v>
      </c>
      <c r="F23" s="3">
        <f t="shared" si="4"/>
        <v>-0.5199999999999998</v>
      </c>
      <c r="G23" s="4">
        <f t="shared" si="5"/>
        <v>-0.41999999999999982</v>
      </c>
      <c r="H23" s="3">
        <f t="shared" si="6"/>
        <v>0</v>
      </c>
      <c r="I23" s="4">
        <f t="shared" si="7"/>
        <v>0.1</v>
      </c>
    </row>
    <row r="24" spans="1:9">
      <c r="A24" s="7">
        <f>$A$4+35%*$A$4</f>
        <v>1.89</v>
      </c>
      <c r="B24" s="3">
        <f t="shared" si="1"/>
        <v>0.58999999999999986</v>
      </c>
      <c r="C24" s="4">
        <f t="shared" si="2"/>
        <v>0.48999999999999988</v>
      </c>
      <c r="D24" s="3">
        <f t="shared" si="0"/>
        <v>0</v>
      </c>
      <c r="E24" s="4">
        <f t="shared" si="3"/>
        <v>-0.1</v>
      </c>
      <c r="F24" s="3">
        <f t="shared" si="4"/>
        <v>-0.58999999999999986</v>
      </c>
      <c r="G24" s="4">
        <f t="shared" si="5"/>
        <v>-0.48999999999999988</v>
      </c>
      <c r="H24" s="3">
        <f t="shared" si="6"/>
        <v>0</v>
      </c>
      <c r="I24" s="4">
        <f t="shared" si="7"/>
        <v>0.1</v>
      </c>
    </row>
    <row r="25" spans="1:9">
      <c r="A25" s="7">
        <f>$A$4+40%*$A$4</f>
        <v>1.96</v>
      </c>
      <c r="B25" s="3">
        <f t="shared" si="1"/>
        <v>0.65999999999999992</v>
      </c>
      <c r="C25" s="4">
        <f t="shared" si="2"/>
        <v>0.55999999999999994</v>
      </c>
      <c r="D25" s="3">
        <f t="shared" si="0"/>
        <v>0</v>
      </c>
      <c r="E25" s="4">
        <f t="shared" si="3"/>
        <v>-0.1</v>
      </c>
      <c r="F25" s="3">
        <f t="shared" si="4"/>
        <v>-0.65999999999999992</v>
      </c>
      <c r="G25" s="4">
        <f t="shared" si="5"/>
        <v>-0.55999999999999994</v>
      </c>
      <c r="H25" s="3">
        <f t="shared" si="6"/>
        <v>0</v>
      </c>
      <c r="I25" s="4">
        <f t="shared" si="7"/>
        <v>0.1</v>
      </c>
    </row>
    <row r="26" spans="1:9">
      <c r="A26" s="7">
        <f>$A$4+45%*$A$4</f>
        <v>2.0299999999999998</v>
      </c>
      <c r="B26" s="3">
        <f t="shared" si="1"/>
        <v>0.72999999999999976</v>
      </c>
      <c r="C26" s="4">
        <f t="shared" si="2"/>
        <v>0.62999999999999978</v>
      </c>
      <c r="D26" s="3">
        <f t="shared" si="0"/>
        <v>0</v>
      </c>
      <c r="E26" s="4">
        <f t="shared" si="3"/>
        <v>-0.1</v>
      </c>
      <c r="F26" s="3">
        <f t="shared" si="4"/>
        <v>-0.72999999999999976</v>
      </c>
      <c r="G26" s="4">
        <f t="shared" si="5"/>
        <v>-0.62999999999999978</v>
      </c>
      <c r="H26" s="3">
        <f t="shared" si="6"/>
        <v>0</v>
      </c>
      <c r="I26" s="4">
        <f t="shared" si="7"/>
        <v>0.1</v>
      </c>
    </row>
    <row r="27" spans="1:9">
      <c r="A27" s="7">
        <f>$A$4+50%*$A$4</f>
        <v>2.0999999999999996</v>
      </c>
      <c r="B27" s="3">
        <f t="shared" si="1"/>
        <v>0.7999999999999996</v>
      </c>
      <c r="C27" s="4">
        <f t="shared" si="2"/>
        <v>0.69999999999999962</v>
      </c>
      <c r="D27" s="3">
        <f t="shared" si="0"/>
        <v>0</v>
      </c>
      <c r="E27" s="4">
        <f t="shared" si="3"/>
        <v>-0.1</v>
      </c>
      <c r="F27" s="3">
        <f t="shared" si="4"/>
        <v>-0.7999999999999996</v>
      </c>
      <c r="G27" s="4">
        <f t="shared" si="5"/>
        <v>-0.69999999999999962</v>
      </c>
      <c r="H27" s="3">
        <f t="shared" si="6"/>
        <v>0</v>
      </c>
      <c r="I27" s="4">
        <f t="shared" si="7"/>
        <v>0.1</v>
      </c>
    </row>
    <row r="28" spans="1:9" ht="15" thickBot="1">
      <c r="A28" s="8">
        <f>$A$4+55%*$A$4</f>
        <v>2.17</v>
      </c>
      <c r="B28" s="3">
        <f t="shared" si="1"/>
        <v>0.86999999999999988</v>
      </c>
      <c r="C28" s="6">
        <f t="shared" si="2"/>
        <v>0.76999999999999991</v>
      </c>
      <c r="D28" s="3">
        <f t="shared" si="0"/>
        <v>0</v>
      </c>
      <c r="E28" s="6">
        <f t="shared" si="3"/>
        <v>-0.1</v>
      </c>
      <c r="F28" s="5">
        <f t="shared" si="4"/>
        <v>-0.86999999999999988</v>
      </c>
      <c r="G28" s="6">
        <f t="shared" si="5"/>
        <v>-0.76999999999999991</v>
      </c>
      <c r="H28" s="5">
        <f t="shared" si="6"/>
        <v>0</v>
      </c>
      <c r="I28" s="6">
        <f t="shared" si="7"/>
        <v>0.1</v>
      </c>
    </row>
    <row r="29" spans="1:9">
      <c r="F29" s="2"/>
      <c r="G29" s="2"/>
      <c r="H29" s="2"/>
      <c r="I29" s="2"/>
    </row>
  </sheetData>
  <mergeCells count="6">
    <mergeCell ref="A1:I1"/>
    <mergeCell ref="B7:C7"/>
    <mergeCell ref="D7:E7"/>
    <mergeCell ref="F7:G7"/>
    <mergeCell ref="H7:I7"/>
    <mergeCell ref="A2:C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payoff, profit template</vt:lpstr>
      <vt:lpstr>example-payoff, profit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f</dc:creator>
  <cp:lastModifiedBy>m f</cp:lastModifiedBy>
  <dcterms:created xsi:type="dcterms:W3CDTF">2022-03-02T16:14:43Z</dcterms:created>
  <dcterms:modified xsi:type="dcterms:W3CDTF">2022-03-02T22:16:46Z</dcterms:modified>
</cp:coreProperties>
</file>